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snagel\Downloads\"/>
    </mc:Choice>
  </mc:AlternateContent>
  <xr:revisionPtr revIDLastSave="0" documentId="13_ncr:1_{56562B65-820D-4429-AB58-1ACF9E27DC8F}" xr6:coauthVersionLast="43" xr6:coauthVersionMax="43" xr10:uidLastSave="{00000000-0000-0000-0000-000000000000}"/>
  <bookViews>
    <workbookView xWindow="-120" yWindow="-120" windowWidth="29040" windowHeight="15990" tabRatio="767" activeTab="1" xr2:uid="{00000000-000D-0000-FFFF-FFFF00000000}"/>
  </bookViews>
  <sheets>
    <sheet name="#data1" sheetId="2" r:id="rId1"/>
    <sheet name="KPI - Month Over Month Analysis" sheetId="3" r:id="rId2"/>
    <sheet name="#data2" sheetId="4" r:id="rId3"/>
    <sheet name="Expense Account Analysis" sheetId="5" r:id="rId4"/>
    <sheet name="#data3" sheetId="6" r:id="rId5"/>
    <sheet name="Income Analysis YOY but Month" sheetId="7" r:id="rId6"/>
    <sheet name="#data4" sheetId="8" r:id="rId7"/>
    <sheet name="Forecast Based on Performance " sheetId="9" r:id="rId8"/>
  </sheets>
  <definedNames>
    <definedName name="_xlnm.Print_Area" localSheetId="3">'Expense Account Analysis'!$A$2:$I$28</definedName>
    <definedName name="_xlnm.Print_Area" localSheetId="7">'Forecast Based on Performance '!$B$2:$L$33</definedName>
    <definedName name="_xlnm.Print_Area" localSheetId="5">'Income Analysis YOY but Month'!$A$2:$P$52</definedName>
    <definedName name="_xlnm.Print_Area" localSheetId="1">'KPI - Month Over Month Analysis'!$B$2:$I$42</definedName>
    <definedName name="TELAST">'#data2'!$B$48:$B$48</definedName>
    <definedName name="TETHIS">'#data2'!$C$48:$C$48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" i="2" l="1"/>
  <c r="M34" i="2"/>
  <c r="G29" i="9" l="1"/>
  <c r="F29" i="9"/>
  <c r="B29" i="9"/>
  <c r="G27" i="9"/>
  <c r="F27" i="9"/>
  <c r="B27" i="9"/>
  <c r="G26" i="9"/>
  <c r="F26" i="9"/>
  <c r="B26" i="9"/>
  <c r="G25" i="9"/>
  <c r="F25" i="9"/>
  <c r="B25" i="9"/>
  <c r="G23" i="9"/>
  <c r="F23" i="9"/>
  <c r="B23" i="9"/>
  <c r="G21" i="9"/>
  <c r="F21" i="9"/>
  <c r="B21" i="9"/>
  <c r="G20" i="9"/>
  <c r="F20" i="9"/>
  <c r="B20" i="9"/>
  <c r="G19" i="9"/>
  <c r="F19" i="9"/>
  <c r="B19" i="9"/>
  <c r="G18" i="9"/>
  <c r="F18" i="9"/>
  <c r="B18" i="9"/>
  <c r="C11" i="9"/>
  <c r="B11" i="9"/>
  <c r="C10" i="9"/>
  <c r="B10" i="9"/>
  <c r="C9" i="9"/>
  <c r="B9" i="9"/>
  <c r="B6" i="9"/>
  <c r="H27" i="9" l="1"/>
  <c r="I27" i="9" s="1"/>
  <c r="J27" i="9" s="1"/>
  <c r="L27" i="9" s="1"/>
  <c r="H26" i="9"/>
  <c r="I26" i="9" s="1"/>
  <c r="J26" i="9" s="1"/>
  <c r="L26" i="9" s="1"/>
  <c r="H25" i="9"/>
  <c r="I25" i="9" s="1"/>
  <c r="J25" i="9" s="1"/>
  <c r="L25" i="9" s="1"/>
  <c r="H19" i="9"/>
  <c r="I19" i="9" s="1"/>
  <c r="J19" i="9" s="1"/>
  <c r="H20" i="9"/>
  <c r="I20" i="9" s="1"/>
  <c r="H23" i="9"/>
  <c r="H29" i="9"/>
  <c r="I29" i="9" s="1"/>
  <c r="J29" i="9" s="1"/>
  <c r="H18" i="9"/>
  <c r="I18" i="9" s="1"/>
  <c r="J18" i="9" s="1"/>
  <c r="H21" i="9"/>
  <c r="I21" i="9" s="1"/>
  <c r="J21" i="9" s="1"/>
  <c r="J20" i="9" l="1"/>
  <c r="L20" i="9" s="1"/>
  <c r="L19" i="9"/>
  <c r="L18" i="9"/>
  <c r="L29" i="9"/>
  <c r="I23" i="9"/>
  <c r="J23" i="9" s="1"/>
  <c r="L21" i="9"/>
  <c r="L23" i="9" l="1"/>
  <c r="N32" i="7" l="1"/>
  <c r="M32" i="7"/>
  <c r="L32" i="7"/>
  <c r="K32" i="7"/>
  <c r="J32" i="7"/>
  <c r="I32" i="7"/>
  <c r="H32" i="7"/>
  <c r="G32" i="7"/>
  <c r="F32" i="7"/>
  <c r="E32" i="7"/>
  <c r="D32" i="7"/>
  <c r="C32" i="7"/>
  <c r="N31" i="7"/>
  <c r="M31" i="7"/>
  <c r="L31" i="7"/>
  <c r="K31" i="7"/>
  <c r="J31" i="7"/>
  <c r="I31" i="7"/>
  <c r="H31" i="7"/>
  <c r="G31" i="7"/>
  <c r="F31" i="7"/>
  <c r="E31" i="7"/>
  <c r="D31" i="7"/>
  <c r="C31" i="7"/>
  <c r="N9" i="7"/>
  <c r="M9" i="7"/>
  <c r="L9" i="7"/>
  <c r="K9" i="7"/>
  <c r="J9" i="7"/>
  <c r="I9" i="7"/>
  <c r="H9" i="7"/>
  <c r="G9" i="7"/>
  <c r="F9" i="7"/>
  <c r="E9" i="7"/>
  <c r="D9" i="7"/>
  <c r="C9" i="7"/>
  <c r="N8" i="7"/>
  <c r="M8" i="7"/>
  <c r="L8" i="7"/>
  <c r="K8" i="7"/>
  <c r="J8" i="7"/>
  <c r="I8" i="7"/>
  <c r="H8" i="7"/>
  <c r="G8" i="7"/>
  <c r="F8" i="7"/>
  <c r="E8" i="7"/>
  <c r="D8" i="7"/>
  <c r="C8" i="7"/>
  <c r="C33" i="7" l="1"/>
  <c r="C10" i="7"/>
  <c r="M10" i="7"/>
  <c r="M33" i="7"/>
  <c r="D10" i="7"/>
  <c r="H10" i="7"/>
  <c r="L10" i="7"/>
  <c r="D33" i="7"/>
  <c r="H33" i="7"/>
  <c r="L33" i="7"/>
  <c r="E10" i="7"/>
  <c r="E33" i="7"/>
  <c r="F10" i="7"/>
  <c r="J10" i="7"/>
  <c r="N10" i="7"/>
  <c r="F33" i="7"/>
  <c r="J33" i="7"/>
  <c r="N33" i="7"/>
  <c r="I10" i="7"/>
  <c r="I33" i="7"/>
  <c r="G10" i="7"/>
  <c r="K10" i="7"/>
  <c r="G33" i="7"/>
  <c r="K33" i="7"/>
  <c r="D24" i="5" l="1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E20" i="5" s="1"/>
  <c r="B20" i="5"/>
  <c r="D19" i="5"/>
  <c r="C19" i="5"/>
  <c r="B19" i="5"/>
  <c r="D18" i="5"/>
  <c r="C18" i="5"/>
  <c r="E18" i="5" s="1"/>
  <c r="B18" i="5"/>
  <c r="D17" i="5"/>
  <c r="C17" i="5"/>
  <c r="B17" i="5"/>
  <c r="D16" i="5"/>
  <c r="C16" i="5"/>
  <c r="B16" i="5"/>
  <c r="D15" i="5"/>
  <c r="C15" i="5"/>
  <c r="B15" i="5"/>
  <c r="B12" i="5"/>
  <c r="C10" i="5"/>
  <c r="B10" i="5"/>
  <c r="G9" i="5"/>
  <c r="D8" i="5"/>
  <c r="C8" i="5"/>
  <c r="B8" i="5"/>
  <c r="E22" i="5" l="1"/>
  <c r="E16" i="5"/>
  <c r="E24" i="5"/>
  <c r="E15" i="5"/>
  <c r="E19" i="5"/>
  <c r="E23" i="5"/>
  <c r="E17" i="5"/>
  <c r="E21" i="5"/>
  <c r="D10" i="5"/>
  <c r="C19" i="2" l="1"/>
  <c r="B19" i="2"/>
  <c r="J5" i="2"/>
  <c r="I5" i="2"/>
  <c r="C38" i="3"/>
  <c r="C34" i="3"/>
  <c r="C31" i="3"/>
  <c r="C28" i="3"/>
  <c r="E27" i="3"/>
  <c r="C27" i="3"/>
  <c r="C26" i="3"/>
  <c r="F25" i="3"/>
  <c r="E25" i="3"/>
  <c r="F24" i="3"/>
  <c r="E24" i="3"/>
  <c r="F23" i="3"/>
  <c r="E23" i="3"/>
  <c r="C22" i="3"/>
  <c r="F20" i="3"/>
  <c r="C19" i="3"/>
  <c r="C15" i="3"/>
  <c r="E14" i="3"/>
  <c r="C14" i="3"/>
  <c r="E13" i="3"/>
  <c r="C13" i="3"/>
  <c r="E12" i="3"/>
  <c r="C12" i="3"/>
  <c r="E11" i="3"/>
  <c r="C11" i="3"/>
  <c r="C10" i="3"/>
  <c r="F8" i="3"/>
  <c r="E8" i="3"/>
  <c r="C4" i="3"/>
  <c r="J35" i="2"/>
  <c r="F38" i="3" s="1"/>
  <c r="I35" i="2"/>
  <c r="E38" i="3" s="1"/>
  <c r="H37" i="3"/>
  <c r="J34" i="2"/>
  <c r="F37" i="3" s="1"/>
  <c r="I34" i="2"/>
  <c r="E37" i="3" s="1"/>
  <c r="F34" i="2"/>
  <c r="C37" i="3" s="1"/>
  <c r="M33" i="2"/>
  <c r="H36" i="3" s="1"/>
  <c r="J33" i="2"/>
  <c r="F36" i="3" s="1"/>
  <c r="I33" i="2"/>
  <c r="E36" i="3" s="1"/>
  <c r="F33" i="2"/>
  <c r="C36" i="3" s="1"/>
  <c r="H35" i="3"/>
  <c r="J32" i="2"/>
  <c r="F35" i="3" s="1"/>
  <c r="E35" i="3"/>
  <c r="F32" i="2"/>
  <c r="C35" i="3" s="1"/>
  <c r="M30" i="2"/>
  <c r="H33" i="3" s="1"/>
  <c r="J30" i="2"/>
  <c r="F33" i="3" s="1"/>
  <c r="I30" i="2"/>
  <c r="E33" i="3" s="1"/>
  <c r="F30" i="2"/>
  <c r="C33" i="3" s="1"/>
  <c r="M29" i="2"/>
  <c r="H32" i="3" s="1"/>
  <c r="J29" i="2"/>
  <c r="F32" i="3" s="1"/>
  <c r="I29" i="2"/>
  <c r="E32" i="3" s="1"/>
  <c r="F29" i="2"/>
  <c r="C32" i="3" s="1"/>
  <c r="M27" i="2"/>
  <c r="H30" i="3" s="1"/>
  <c r="J27" i="2"/>
  <c r="F30" i="3" s="1"/>
  <c r="I27" i="2"/>
  <c r="E30" i="3" s="1"/>
  <c r="F27" i="2"/>
  <c r="C30" i="3" s="1"/>
  <c r="M26" i="2"/>
  <c r="H29" i="3" s="1"/>
  <c r="J26" i="2"/>
  <c r="F29" i="3" s="1"/>
  <c r="I26" i="2"/>
  <c r="E29" i="3" s="1"/>
  <c r="F26" i="2"/>
  <c r="C29" i="3" s="1"/>
  <c r="M24" i="2"/>
  <c r="H27" i="3" s="1"/>
  <c r="J24" i="2"/>
  <c r="F27" i="3" s="1"/>
  <c r="I24" i="2"/>
  <c r="F24" i="2"/>
  <c r="M22" i="2"/>
  <c r="H25" i="3" s="1"/>
  <c r="J22" i="2"/>
  <c r="I22" i="2"/>
  <c r="F22" i="2"/>
  <c r="C25" i="3" s="1"/>
  <c r="M21" i="2"/>
  <c r="H24" i="3" s="1"/>
  <c r="J21" i="2"/>
  <c r="I21" i="2"/>
  <c r="F21" i="2"/>
  <c r="C24" i="3" s="1"/>
  <c r="M20" i="2"/>
  <c r="H23" i="3" s="1"/>
  <c r="J20" i="2"/>
  <c r="I20" i="2"/>
  <c r="F20" i="2"/>
  <c r="C23" i="3" s="1"/>
  <c r="F18" i="2"/>
  <c r="C21" i="3" s="1"/>
  <c r="M17" i="2"/>
  <c r="H20" i="3" s="1"/>
  <c r="J18" i="2"/>
  <c r="F21" i="3" s="1"/>
  <c r="I18" i="2"/>
  <c r="F17" i="2"/>
  <c r="C20" i="3" s="1"/>
  <c r="M14" i="2"/>
  <c r="H18" i="3" s="1"/>
  <c r="J14" i="2"/>
  <c r="F18" i="3" s="1"/>
  <c r="I14" i="2"/>
  <c r="E18" i="3" s="1"/>
  <c r="F14" i="2"/>
  <c r="C18" i="3" s="1"/>
  <c r="M13" i="2"/>
  <c r="H17" i="3" s="1"/>
  <c r="J13" i="2"/>
  <c r="F17" i="3" s="1"/>
  <c r="I13" i="2"/>
  <c r="E17" i="3" s="1"/>
  <c r="F13" i="2"/>
  <c r="C17" i="3" s="1"/>
  <c r="M12" i="2"/>
  <c r="H16" i="3" s="1"/>
  <c r="J12" i="2"/>
  <c r="F16" i="3" s="1"/>
  <c r="I12" i="2"/>
  <c r="E16" i="3" s="1"/>
  <c r="F12" i="2"/>
  <c r="C16" i="3" s="1"/>
  <c r="M10" i="2"/>
  <c r="H14" i="3" s="1"/>
  <c r="J10" i="2"/>
  <c r="F14" i="3" s="1"/>
  <c r="I10" i="2"/>
  <c r="F10" i="2"/>
  <c r="M9" i="2"/>
  <c r="H13" i="3" s="1"/>
  <c r="J9" i="2"/>
  <c r="F13" i="3" s="1"/>
  <c r="I9" i="2"/>
  <c r="F9" i="2"/>
  <c r="M8" i="2"/>
  <c r="H12" i="3" s="1"/>
  <c r="J8" i="2"/>
  <c r="F12" i="3" s="1"/>
  <c r="I8" i="2"/>
  <c r="F8" i="2"/>
  <c r="M7" i="2"/>
  <c r="H11" i="3" s="1"/>
  <c r="J7" i="2"/>
  <c r="F11" i="3" s="1"/>
  <c r="I7" i="2"/>
  <c r="F7" i="2"/>
  <c r="F4" i="2"/>
  <c r="A4" i="2"/>
  <c r="F1" i="2"/>
  <c r="A1" i="2"/>
  <c r="M18" i="2" l="1"/>
  <c r="H21" i="3" s="1"/>
  <c r="E21" i="3"/>
  <c r="M35" i="2"/>
  <c r="H38" i="3" s="1"/>
  <c r="E20" i="3"/>
</calcChain>
</file>

<file path=xl/sharedStrings.xml><?xml version="1.0" encoding="utf-8"?>
<sst xmlns="http://schemas.openxmlformats.org/spreadsheetml/2006/main" count="178" uniqueCount="139">
  <si>
    <t>Last Month</t>
  </si>
  <si>
    <t>Report Name Fields</t>
  </si>
  <si>
    <t>TREND</t>
  </si>
  <si>
    <t>Dec 2018</t>
  </si>
  <si>
    <t>Dec 2017</t>
  </si>
  <si>
    <t>PROFITABILITY</t>
  </si>
  <si>
    <t>PL</t>
  </si>
  <si>
    <t>Net Income</t>
  </si>
  <si>
    <t>ACTIVITY</t>
  </si>
  <si>
    <t>CASH</t>
  </si>
  <si>
    <t>BS</t>
  </si>
  <si>
    <t>EFFICIENCY</t>
  </si>
  <si>
    <t>ASSET USAGE</t>
  </si>
  <si>
    <t>TOTAL ASSETS</t>
  </si>
  <si>
    <t>LIQUIDITY</t>
  </si>
  <si>
    <t>DEBT</t>
  </si>
  <si>
    <t>VERTICAL ANALYSIS</t>
  </si>
  <si>
    <t>Qvinci Success Store</t>
  </si>
  <si>
    <t>KPI - Month Over Month Analysis for Month Ending:</t>
  </si>
  <si>
    <t>Trend</t>
  </si>
  <si>
    <t>a</t>
  </si>
  <si>
    <t>ENTITIES IN THIS REPORT</t>
  </si>
  <si>
    <t xml:space="preserve">1234 - Austin; Atlanta; Austin; Boston; Denver; Detroit; Kansas City; Nashville; New York; Saint Louis; San Antonio; Store 1; Waco </t>
  </si>
  <si>
    <t>Same Month Last Year</t>
  </si>
  <si>
    <t>Accounts</t>
  </si>
  <si>
    <t>Last YTD</t>
  </si>
  <si>
    <t>YTD</t>
  </si>
  <si>
    <t>Jan 01, 2017-Dec 31, 2017</t>
  </si>
  <si>
    <t>Jan 01, 2018-Dec 31, 2018</t>
  </si>
  <si>
    <t xml:space="preserve"> Insurance Expense</t>
  </si>
  <si>
    <t xml:space="preserve"> Utilities</t>
  </si>
  <si>
    <t xml:space="preserve"> TV Advertising</t>
  </si>
  <si>
    <t xml:space="preserve"> Janitorial Expense</t>
  </si>
  <si>
    <t xml:space="preserve"> Landscaping</t>
  </si>
  <si>
    <t xml:space="preserve"> Internet &amp; Cable</t>
  </si>
  <si>
    <t xml:space="preserve"> Rent/Lease</t>
  </si>
  <si>
    <t xml:space="preserve"> 68100 Telephone Expense</t>
  </si>
  <si>
    <t xml:space="preserve"> Payroll-Wages &amp; Taxes</t>
  </si>
  <si>
    <t xml:space="preserve"> Advertising and Promotion</t>
  </si>
  <si>
    <t xml:space="preserve"> Small Workout/Office Equipment</t>
  </si>
  <si>
    <t xml:space="preserve"> Franchise Fees</t>
  </si>
  <si>
    <t xml:space="preserve"> Hosting</t>
  </si>
  <si>
    <t xml:space="preserve"> Auto Expense</t>
  </si>
  <si>
    <t xml:space="preserve"> Session-related Events and SWAG</t>
  </si>
  <si>
    <t xml:space="preserve"> Professional Fees</t>
  </si>
  <si>
    <t xml:space="preserve"> Bank Service Charges and Merchant Fees</t>
  </si>
  <si>
    <t xml:space="preserve"> Office Supplies and Janitorial</t>
  </si>
  <si>
    <t xml:space="preserve"> Dues and Subscriptions</t>
  </si>
  <si>
    <t xml:space="preserve"> Repairs and Maintenance</t>
  </si>
  <si>
    <t>Marketing/PR Fees</t>
  </si>
  <si>
    <t xml:space="preserve"> Liability Insurance</t>
  </si>
  <si>
    <t xml:space="preserve"> Uniforms</t>
  </si>
  <si>
    <t>Training and Certification</t>
  </si>
  <si>
    <t xml:space="preserve"> Outside Services</t>
  </si>
  <si>
    <t xml:space="preserve"> Travel Expense</t>
  </si>
  <si>
    <t xml:space="preserve"> Total Expense</t>
  </si>
  <si>
    <t>Expense Account Analysis</t>
  </si>
  <si>
    <t>This Year</t>
  </si>
  <si>
    <t>Same Period 
Last Year</t>
  </si>
  <si>
    <t>% DIff</t>
  </si>
  <si>
    <t xml:space="preserve">Atlanta; Austin; Boston; Denver; Detroit; Kansas City; Nashville; New York; Saint Louis; San Antonio; Waco 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</si>
  <si>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</si>
  <si>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</si>
  <si>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</si>
  <si>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</si>
  <si>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</si>
  <si>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</si>
  <si>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</si>
  <si>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</si>
  <si>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</si>
  <si>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</si>
  <si>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</si>
  <si>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</si>
  <si>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</si>
  <si>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</si>
  <si>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</si>
  <si>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</si>
  <si>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</si>
  <si>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</si>
  <si>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</si>
  <si>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</si>
  <si>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</si>
  <si>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</si>
  <si>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Total Income</t>
  </si>
  <si>
    <t>Total Income Analysis Year Over Year By Month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</si>
  <si>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</si>
  <si>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</si>
  <si>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</si>
  <si>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</si>
  <si>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</si>
  <si>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</si>
  <si>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</si>
  <si>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</si>
  <si>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</si>
  <si>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</si>
  <si>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</si>
  <si>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</si>
  <si>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</si>
  <si>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Last Year Income</t>
  </si>
  <si>
    <t>This Year Income</t>
  </si>
  <si>
    <t>Variance</t>
  </si>
  <si>
    <t>Net Income Analysis Year Over Year By Month</t>
  </si>
  <si>
    <t>Last Year Net Income</t>
  </si>
  <si>
    <t>This Year Net Income</t>
  </si>
  <si>
    <t>Entities In This Report</t>
  </si>
  <si>
    <t xml:space="preserve">Atlanta; Austin; Boston; Denver; Detroit; Kansas City; Nashville; New York; Saint Louis; San Antonio;Waco </t>
  </si>
  <si>
    <t>Last 3 Months</t>
  </si>
  <si>
    <t>Last Year</t>
  </si>
  <si>
    <t>2 Years Ago</t>
  </si>
  <si>
    <t>Dec 01, 2018-Dec 31, 2018</t>
  </si>
  <si>
    <t>Oct 01, 2018-Dec 31, 2018</t>
  </si>
  <si>
    <t>Jan-Dec 2017</t>
  </si>
  <si>
    <t>Jan-Dec 2016</t>
  </si>
  <si>
    <t>Forecast Based on Prior Two Years Performance</t>
  </si>
  <si>
    <t>Snapshot Metrics</t>
  </si>
  <si>
    <t>Forward-looking Trend</t>
  </si>
  <si>
    <t>Actual</t>
  </si>
  <si>
    <t>Projected</t>
  </si>
  <si>
    <t>YTD - YOY Variance</t>
  </si>
  <si>
    <t>Last 90 Days</t>
  </si>
  <si>
    <t>Next 1 - 90 Days</t>
  </si>
  <si>
    <t>Next 91 - 180 Days</t>
  </si>
  <si>
    <t>Next 181 - 270 Days</t>
  </si>
  <si>
    <t>12 Month Trended Forecast</t>
  </si>
  <si>
    <t>Gross Profit</t>
  </si>
  <si>
    <t>Total Expense</t>
  </si>
  <si>
    <t>Total Accounts Receivable</t>
  </si>
  <si>
    <t>Total COGS</t>
  </si>
  <si>
    <t>Total Accounts Payable</t>
  </si>
  <si>
    <t>Total Liabilities</t>
  </si>
  <si>
    <t>Total Current Assets</t>
  </si>
  <si>
    <t>Total Current Liabilities</t>
  </si>
  <si>
    <t>Total Equity</t>
  </si>
  <si>
    <t>Total Checking/Savings</t>
  </si>
  <si>
    <t>Net Ordinary Income</t>
  </si>
  <si>
    <t>Total Other Income</t>
  </si>
  <si>
    <t>Total Other Expense</t>
  </si>
  <si>
    <t>Net Other Income</t>
  </si>
  <si>
    <t>Expense: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</si>
</sst>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#,###;\(#,###\);;@"/>
    <numFmt numFmtId="167" formatCode="[$-409]mmmm\ d\,\ yyyy;@"/>
    <numFmt numFmtId="168" formatCode="mmm\ yyyy"/>
    <numFmt numFmtId="169" formatCode="\$#,##0"/>
    <numFmt numFmtId="170" formatCode="0.0"/>
    <numFmt numFmtId="171" formatCode="\ #,##0;\ \(#,##0\);\ &quot;-&quot;??;@"/>
    <numFmt numFmtId="172" formatCode="[$-409]mmm\-yy;@"/>
    <numFmt numFmtId="173" formatCode="\$#,##0.00"/>
  </numFmts>
  <fonts count="79">
    <font>
      <sz val="11"/>
      <color theme="1"/>
      <name val="Calibri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.9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DC232B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0000C0"/>
      <name val="Arial"/>
      <family val="2"/>
    </font>
    <font>
      <b/>
      <sz val="11"/>
      <color rgb="FF558336"/>
      <name val="Arial"/>
      <family val="2"/>
    </font>
    <font>
      <b/>
      <sz val="11"/>
      <color rgb="FF2F76B7"/>
      <name val="Arial"/>
      <family val="2"/>
    </font>
    <font>
      <b/>
      <sz val="11"/>
      <color rgb="FF7030A0"/>
      <name val="Arial"/>
      <family val="2"/>
    </font>
    <font>
      <b/>
      <sz val="11"/>
      <color rgb="FFBF8F00"/>
      <name val="Arial"/>
      <family val="2"/>
    </font>
    <font>
      <b/>
      <sz val="11"/>
      <color rgb="FF0070C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F76B7"/>
      <name val="Arial"/>
      <family val="2"/>
    </font>
    <font>
      <sz val="12"/>
      <color rgb="FF000000"/>
      <name val="Calibri"/>
      <family val="2"/>
    </font>
    <font>
      <b/>
      <sz val="15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rgb="FF4C5356"/>
      <name val="Arial"/>
      <family val="2"/>
    </font>
    <font>
      <sz val="10.5"/>
      <color rgb="FF4C5356"/>
      <name val="Arial"/>
      <family val="2"/>
    </font>
    <font>
      <b/>
      <sz val="15"/>
      <color rgb="FF000000"/>
      <name val="Arial"/>
      <family val="2"/>
    </font>
    <font>
      <b/>
      <sz val="22"/>
      <color rgb="FF000000"/>
      <name val="Arial"/>
      <family val="2"/>
    </font>
    <font>
      <b/>
      <sz val="14"/>
      <color rgb="FFFFFFFF"/>
      <name val="Arial"/>
      <family val="2"/>
    </font>
    <font>
      <sz val="12"/>
      <color rgb="FFFFFFFF"/>
      <name val="Arial"/>
      <family val="2"/>
    </font>
    <font>
      <sz val="12"/>
      <color theme="0"/>
      <name val="Calibri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9"/>
      <color rgb="FF4C5356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FFFF"/>
      <name val="Arial"/>
      <family val="2"/>
    </font>
    <font>
      <sz val="15"/>
      <color rgb="FF000000"/>
      <name val="Arial"/>
      <family val="2"/>
    </font>
    <font>
      <b/>
      <sz val="11"/>
      <color rgb="FF000000"/>
      <name val="10pt/18px Arial"/>
    </font>
    <font>
      <sz val="9.9499999999999993"/>
      <color theme="1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</font>
    <font>
      <sz val="9"/>
      <color rgb="FF4C5356"/>
      <name val="Arial"/>
      <family val="2"/>
    </font>
    <font>
      <i/>
      <sz val="11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4C5356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theme="9"/>
        <bgColor theme="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E2EFDA"/>
        <bgColor rgb="FFE2EFDA"/>
      </patternFill>
    </fill>
    <fill>
      <patternFill patternType="solid">
        <fgColor rgb="FFE3EFDA"/>
        <bgColor rgb="FFE3EFDA"/>
      </patternFill>
    </fill>
    <fill>
      <patternFill patternType="solid">
        <fgColor rgb="FF396AB1"/>
        <bgColor rgb="FF396AB1"/>
      </patternFill>
    </fill>
    <fill>
      <patternFill patternType="solid">
        <fgColor rgb="FFD8D8D8"/>
        <bgColor rgb="FFD8D8D8"/>
      </patternFill>
    </fill>
    <fill>
      <patternFill patternType="solid">
        <fgColor rgb="FF366AB3"/>
        <bgColor rgb="FF366AB3"/>
      </patternFill>
    </fill>
    <fill>
      <patternFill patternType="solid">
        <fgColor rgb="FF396BB1"/>
        <bgColor rgb="FF396BB1"/>
      </patternFill>
    </fill>
    <fill>
      <patternFill patternType="solid">
        <fgColor rgb="FF000000"/>
        <bgColor rgb="FF000000"/>
      </patternFill>
    </fill>
    <fill>
      <patternFill patternType="solid">
        <fgColor rgb="FFB4D994"/>
        <bgColor rgb="FFB4D99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8" tint="0.59999389629810485"/>
        <bgColor rgb="FFFEB80A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9DC4E6"/>
      </left>
      <right/>
      <top style="thin">
        <color rgb="FF9DC4E6"/>
      </top>
      <bottom/>
      <diagonal/>
    </border>
    <border>
      <left style="thin">
        <color rgb="FF9DC4E6"/>
      </left>
      <right style="thin">
        <color rgb="FF8EACDB"/>
      </right>
      <top style="thin">
        <color rgb="FF9DC4E6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9DC4E6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44" fillId="2" borderId="0" applyNumberFormat="0"/>
    <xf numFmtId="0" fontId="44" fillId="3" borderId="0" applyNumberFormat="0"/>
    <xf numFmtId="0" fontId="44" fillId="4" borderId="0" applyNumberFormat="0"/>
    <xf numFmtId="0" fontId="44" fillId="5" borderId="0" applyNumberFormat="0"/>
    <xf numFmtId="0" fontId="44" fillId="6" borderId="0" applyNumberFormat="0"/>
    <xf numFmtId="0" fontId="44" fillId="7" borderId="0" applyNumberFormat="0"/>
    <xf numFmtId="0" fontId="44" fillId="8" borderId="0" applyNumberFormat="0"/>
    <xf numFmtId="0" fontId="44" fillId="9" borderId="0" applyNumberFormat="0"/>
    <xf numFmtId="0" fontId="44" fillId="10" borderId="0" applyNumberFormat="0"/>
    <xf numFmtId="0" fontId="44" fillId="11" borderId="0" applyNumberFormat="0"/>
    <xf numFmtId="0" fontId="44" fillId="12" borderId="0" applyNumberFormat="0"/>
    <xf numFmtId="0" fontId="44" fillId="13" borderId="0" applyNumberFormat="0"/>
    <xf numFmtId="0" fontId="1" fillId="14" borderId="0" applyNumberFormat="0"/>
    <xf numFmtId="0" fontId="1" fillId="15" borderId="0" applyNumberFormat="0"/>
    <xf numFmtId="0" fontId="1" fillId="16" borderId="0" applyNumberFormat="0"/>
    <xf numFmtId="0" fontId="1" fillId="17" borderId="0" applyNumberFormat="0"/>
    <xf numFmtId="0" fontId="1" fillId="18" borderId="0" applyNumberFormat="0"/>
    <xf numFmtId="0" fontId="1" fillId="19" borderId="0" applyNumberFormat="0"/>
    <xf numFmtId="0" fontId="1" fillId="20" borderId="0" applyNumberFormat="0"/>
    <xf numFmtId="0" fontId="1" fillId="21" borderId="0" applyNumberFormat="0"/>
    <xf numFmtId="0" fontId="1" fillId="22" borderId="0" applyNumberFormat="0"/>
    <xf numFmtId="0" fontId="1" fillId="23" borderId="0" applyNumberFormat="0"/>
    <xf numFmtId="0" fontId="1" fillId="24" borderId="0" applyNumberFormat="0"/>
    <xf numFmtId="0" fontId="1" fillId="25" borderId="0" applyNumberFormat="0"/>
    <xf numFmtId="0" fontId="2" fillId="26" borderId="0" applyNumberFormat="0"/>
    <xf numFmtId="0" fontId="3" fillId="27" borderId="1" applyNumberFormat="0"/>
    <xf numFmtId="0" fontId="4" fillId="28" borderId="2" applyNumberFormat="0"/>
    <xf numFmtId="43" fontId="5" fillId="0" borderId="0"/>
    <xf numFmtId="41" fontId="5" fillId="0" borderId="0"/>
    <xf numFmtId="44" fontId="5" fillId="0" borderId="0"/>
    <xf numFmtId="42" fontId="5" fillId="0" borderId="0"/>
    <xf numFmtId="0" fontId="6" fillId="0" borderId="0" applyNumberFormat="0"/>
    <xf numFmtId="0" fontId="7" fillId="29" borderId="0" applyNumberFormat="0"/>
    <xf numFmtId="0" fontId="8" fillId="0" borderId="3" applyNumberFormat="0"/>
    <xf numFmtId="0" fontId="9" fillId="0" borderId="4" applyNumberFormat="0"/>
    <xf numFmtId="0" fontId="10" fillId="0" borderId="5" applyNumberFormat="0"/>
    <xf numFmtId="0" fontId="10" fillId="0" borderId="0" applyNumberFormat="0"/>
    <xf numFmtId="0" fontId="11" fillId="30" borderId="1" applyNumberFormat="0"/>
    <xf numFmtId="0" fontId="12" fillId="0" borderId="6" applyNumberFormat="0"/>
    <xf numFmtId="0" fontId="13" fillId="31" borderId="0" applyNumberFormat="0"/>
    <xf numFmtId="0" fontId="5" fillId="32" borderId="7" applyNumberFormat="0"/>
    <xf numFmtId="0" fontId="14" fillId="27" borderId="8" applyNumberFormat="0"/>
    <xf numFmtId="9" fontId="5" fillId="0" borderId="0"/>
    <xf numFmtId="0" fontId="15" fillId="0" borderId="0" applyNumberFormat="0"/>
    <xf numFmtId="0" fontId="16" fillId="0" borderId="9" applyNumberFormat="0"/>
    <xf numFmtId="0" fontId="17" fillId="0" borderId="0" applyNumberFormat="0"/>
    <xf numFmtId="0" fontId="45" fillId="0" borderId="0"/>
  </cellStyleXfs>
  <cellXfs count="409">
    <xf numFmtId="0" fontId="0" fillId="0" borderId="0" xfId="0" applyAlignment="1" applyProtection="1"/>
    <xf numFmtId="0" fontId="18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33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0" fontId="26" fillId="33" borderId="0" xfId="0" applyNumberFormat="1" applyFont="1" applyFill="1" applyBorder="1" applyAlignment="1" applyProtection="1"/>
    <xf numFmtId="0" fontId="26" fillId="33" borderId="0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vertical="top" wrapText="1"/>
    </xf>
    <xf numFmtId="10" fontId="31" fillId="0" borderId="0" xfId="0" applyNumberFormat="1" applyFont="1" applyFill="1" applyBorder="1" applyAlignment="1" applyProtection="1">
      <alignment horizontal="center"/>
    </xf>
    <xf numFmtId="0" fontId="22" fillId="33" borderId="0" xfId="0" applyNumberFormat="1" applyFont="1" applyFill="1" applyBorder="1" applyAlignment="1" applyProtection="1"/>
    <xf numFmtId="0" fontId="33" fillId="33" borderId="0" xfId="0" applyNumberFormat="1" applyFont="1" applyFill="1" applyBorder="1" applyAlignment="1" applyProtection="1"/>
    <xf numFmtId="0" fontId="34" fillId="33" borderId="0" xfId="0" applyNumberFormat="1" applyFont="1" applyFill="1" applyBorder="1" applyAlignment="1" applyProtection="1">
      <alignment vertical="top"/>
    </xf>
    <xf numFmtId="168" fontId="35" fillId="33" borderId="0" xfId="0" applyNumberFormat="1" applyFont="1" applyFill="1" applyBorder="1" applyAlignment="1" applyProtection="1">
      <alignment horizontal="center" vertical="center" wrapText="1"/>
    </xf>
    <xf numFmtId="0" fontId="35" fillId="33" borderId="0" xfId="0" applyNumberFormat="1" applyFont="1" applyFill="1" applyBorder="1" applyAlignment="1" applyProtection="1">
      <alignment horizontal="center" vertical="center"/>
    </xf>
    <xf numFmtId="169" fontId="26" fillId="33" borderId="0" xfId="0" applyNumberFormat="1" applyFont="1" applyFill="1" applyBorder="1" applyAlignment="1" applyProtection="1">
      <alignment horizontal="center" vertical="top"/>
    </xf>
    <xf numFmtId="9" fontId="26" fillId="33" borderId="0" xfId="0" applyNumberFormat="1" applyFont="1" applyFill="1" applyBorder="1" applyAlignment="1" applyProtection="1">
      <alignment vertical="top"/>
    </xf>
    <xf numFmtId="164" fontId="26" fillId="33" borderId="0" xfId="0" applyNumberFormat="1" applyFont="1" applyFill="1" applyBorder="1" applyAlignment="1" applyProtection="1">
      <alignment horizontal="center" vertical="top"/>
    </xf>
    <xf numFmtId="9" fontId="26" fillId="33" borderId="0" xfId="0" applyNumberFormat="1" applyFont="1" applyFill="1" applyBorder="1" applyAlignment="1" applyProtection="1">
      <alignment horizontal="center" vertical="top"/>
    </xf>
    <xf numFmtId="9" fontId="37" fillId="37" borderId="10" xfId="0" applyNumberFormat="1" applyFont="1" applyFill="1" applyBorder="1" applyAlignment="1" applyProtection="1">
      <alignment vertical="top"/>
    </xf>
    <xf numFmtId="0" fontId="38" fillId="37" borderId="10" xfId="0" applyNumberFormat="1" applyFont="1" applyFill="1" applyBorder="1" applyAlignment="1" applyProtection="1">
      <alignment vertical="top"/>
    </xf>
    <xf numFmtId="0" fontId="39" fillId="37" borderId="10" xfId="0" applyNumberFormat="1" applyFont="1" applyFill="1" applyBorder="1" applyAlignment="1" applyProtection="1">
      <alignment vertical="top"/>
    </xf>
    <xf numFmtId="1" fontId="26" fillId="33" borderId="0" xfId="0" applyNumberFormat="1" applyFont="1" applyFill="1" applyBorder="1" applyAlignment="1" applyProtection="1">
      <alignment horizontal="center" vertical="top"/>
    </xf>
    <xf numFmtId="9" fontId="38" fillId="37" borderId="10" xfId="0" applyNumberFormat="1" applyFont="1" applyFill="1" applyBorder="1" applyAlignment="1" applyProtection="1">
      <alignment vertical="top"/>
    </xf>
    <xf numFmtId="170" fontId="26" fillId="33" borderId="0" xfId="0" applyNumberFormat="1" applyFont="1" applyFill="1" applyBorder="1" applyAlignment="1" applyProtection="1">
      <alignment horizontal="center" vertical="top"/>
    </xf>
    <xf numFmtId="9" fontId="24" fillId="37" borderId="10" xfId="0" applyNumberFormat="1" applyFont="1" applyFill="1" applyBorder="1" applyAlignment="1" applyProtection="1">
      <alignment vertical="top"/>
    </xf>
    <xf numFmtId="0" fontId="23" fillId="37" borderId="10" xfId="0" applyNumberFormat="1" applyFont="1" applyFill="1" applyBorder="1" applyAlignment="1" applyProtection="1">
      <alignment vertical="top"/>
    </xf>
    <xf numFmtId="9" fontId="40" fillId="37" borderId="10" xfId="0" applyNumberFormat="1" applyFont="1" applyFill="1" applyBorder="1" applyAlignment="1" applyProtection="1">
      <alignment vertical="top"/>
    </xf>
    <xf numFmtId="0" fontId="41" fillId="37" borderId="10" xfId="0" applyNumberFormat="1" applyFont="1" applyFill="1" applyBorder="1" applyAlignment="1" applyProtection="1">
      <alignment vertical="top"/>
    </xf>
    <xf numFmtId="9" fontId="42" fillId="37" borderId="10" xfId="0" applyNumberFormat="1" applyFont="1" applyFill="1" applyBorder="1" applyAlignment="1" applyProtection="1">
      <alignment vertical="top"/>
    </xf>
    <xf numFmtId="9" fontId="23" fillId="37" borderId="10" xfId="0" applyNumberFormat="1" applyFont="1" applyFill="1" applyBorder="1" applyAlignment="1" applyProtection="1">
      <alignment vertical="top"/>
    </xf>
    <xf numFmtId="0" fontId="43" fillId="0" borderId="0" xfId="0" applyNumberFormat="1" applyFont="1" applyFill="1" applyBorder="1" applyAlignment="1" applyProtection="1">
      <alignment wrapText="1"/>
    </xf>
    <xf numFmtId="0" fontId="22" fillId="33" borderId="0" xfId="0" applyNumberFormat="1" applyFont="1" applyFill="1" applyBorder="1" applyAlignment="1" applyProtection="1"/>
    <xf numFmtId="0" fontId="45" fillId="0" borderId="0" xfId="47"/>
    <xf numFmtId="0" fontId="19" fillId="0" borderId="0" xfId="47" applyFont="1" applyAlignment="1">
      <alignment vertical="top"/>
    </xf>
    <xf numFmtId="0" fontId="47" fillId="33" borderId="0" xfId="47" applyFont="1" applyFill="1"/>
    <xf numFmtId="0" fontId="48" fillId="0" borderId="0" xfId="47" applyFont="1" applyAlignment="1">
      <alignment horizontal="right" vertical="center"/>
    </xf>
    <xf numFmtId="0" fontId="50" fillId="0" borderId="0" xfId="47" applyFont="1" applyAlignment="1">
      <alignment vertical="center"/>
    </xf>
    <xf numFmtId="0" fontId="52" fillId="0" borderId="0" xfId="47" applyFont="1" applyAlignment="1">
      <alignment vertical="center"/>
    </xf>
    <xf numFmtId="0" fontId="34" fillId="33" borderId="0" xfId="47" applyFont="1" applyFill="1"/>
    <xf numFmtId="0" fontId="55" fillId="39" borderId="11" xfId="47" applyFont="1" applyFill="1" applyBorder="1" applyAlignment="1">
      <alignment horizontal="center" vertical="center" wrapText="1"/>
    </xf>
    <xf numFmtId="0" fontId="55" fillId="39" borderId="12" xfId="47" applyFont="1" applyFill="1" applyBorder="1" applyAlignment="1">
      <alignment horizontal="center" vertical="center" wrapText="1"/>
    </xf>
    <xf numFmtId="0" fontId="22" fillId="33" borderId="0" xfId="47" applyFont="1" applyFill="1" applyAlignment="1">
      <alignment horizontal="center" vertical="center"/>
    </xf>
    <xf numFmtId="0" fontId="34" fillId="39" borderId="14" xfId="47" applyFont="1" applyFill="1" applyBorder="1"/>
    <xf numFmtId="0" fontId="55" fillId="39" borderId="15" xfId="47" applyFont="1" applyFill="1" applyBorder="1" applyAlignment="1">
      <alignment horizontal="center" vertical="center" wrapText="1"/>
    </xf>
    <xf numFmtId="0" fontId="57" fillId="0" borderId="0" xfId="47" applyFont="1" applyAlignment="1">
      <alignment vertical="top"/>
    </xf>
    <xf numFmtId="0" fontId="55" fillId="33" borderId="19" xfId="47" applyFont="1" applyFill="1" applyBorder="1" applyAlignment="1">
      <alignment horizontal="center" vertical="center"/>
    </xf>
    <xf numFmtId="0" fontId="55" fillId="33" borderId="20" xfId="47" applyFont="1" applyFill="1" applyBorder="1" applyAlignment="1">
      <alignment horizontal="center" vertical="center"/>
    </xf>
    <xf numFmtId="0" fontId="58" fillId="40" borderId="18" xfId="47" applyFont="1" applyFill="1" applyBorder="1" applyAlignment="1">
      <alignment horizontal="center" vertical="center" wrapText="1"/>
    </xf>
    <xf numFmtId="169" fontId="26" fillId="33" borderId="21" xfId="47" applyNumberFormat="1" applyFont="1" applyFill="1" applyBorder="1" applyAlignment="1">
      <alignment horizontal="center" vertical="center"/>
    </xf>
    <xf numFmtId="9" fontId="26" fillId="33" borderId="18" xfId="47" applyNumberFormat="1" applyFont="1" applyFill="1" applyBorder="1" applyAlignment="1">
      <alignment horizontal="center" vertical="center"/>
    </xf>
    <xf numFmtId="169" fontId="26" fillId="37" borderId="21" xfId="47" applyNumberFormat="1" applyFont="1" applyFill="1" applyBorder="1" applyAlignment="1">
      <alignment horizontal="center" vertical="center"/>
    </xf>
    <xf numFmtId="9" fontId="26" fillId="37" borderId="18" xfId="47" applyNumberFormat="1" applyFont="1" applyFill="1" applyBorder="1" applyAlignment="1">
      <alignment horizontal="center" vertical="center"/>
    </xf>
    <xf numFmtId="169" fontId="26" fillId="37" borderId="15" xfId="47" applyNumberFormat="1" applyFont="1" applyFill="1" applyBorder="1" applyAlignment="1">
      <alignment horizontal="center" vertical="center"/>
    </xf>
    <xf numFmtId="169" fontId="26" fillId="37" borderId="22" xfId="47" applyNumberFormat="1" applyFont="1" applyFill="1" applyBorder="1" applyAlignment="1">
      <alignment horizontal="center" vertical="center"/>
    </xf>
    <xf numFmtId="9" fontId="26" fillId="37" borderId="16" xfId="47" applyNumberFormat="1" applyFont="1" applyFill="1" applyBorder="1" applyAlignment="1">
      <alignment horizontal="center" vertical="center"/>
    </xf>
    <xf numFmtId="0" fontId="47" fillId="33" borderId="0" xfId="47" applyFont="1" applyFill="1" applyAlignment="1">
      <alignment vertical="top"/>
    </xf>
    <xf numFmtId="0" fontId="0" fillId="0" borderId="0" xfId="0"/>
    <xf numFmtId="0" fontId="62" fillId="0" borderId="0" xfId="0" applyFont="1"/>
    <xf numFmtId="0" fontId="22" fillId="33" borderId="0" xfId="0" applyFont="1" applyFill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/>
    <xf numFmtId="0" fontId="65" fillId="33" borderId="12" xfId="0" applyFont="1" applyFill="1" applyBorder="1" applyAlignment="1">
      <alignment horizontal="center" vertical="top"/>
    </xf>
    <xf numFmtId="0" fontId="26" fillId="33" borderId="0" xfId="0" applyFont="1" applyFill="1" applyAlignment="1">
      <alignment vertical="top"/>
    </xf>
    <xf numFmtId="0" fontId="66" fillId="0" borderId="0" xfId="0" applyFont="1"/>
    <xf numFmtId="0" fontId="22" fillId="33" borderId="15" xfId="0" applyFont="1" applyFill="1" applyBorder="1" applyAlignment="1">
      <alignment vertical="top"/>
    </xf>
    <xf numFmtId="0" fontId="22" fillId="33" borderId="0" xfId="0" applyFont="1" applyFill="1"/>
    <xf numFmtId="0" fontId="26" fillId="33" borderId="0" xfId="0" applyFont="1" applyFill="1"/>
    <xf numFmtId="0" fontId="18" fillId="0" borderId="0" xfId="0" applyFont="1"/>
    <xf numFmtId="0" fontId="49" fillId="33" borderId="0" xfId="0" applyFont="1" applyFill="1"/>
    <xf numFmtId="0" fontId="50" fillId="0" borderId="0" xfId="0" applyFont="1"/>
    <xf numFmtId="0" fontId="0" fillId="0" borderId="0" xfId="0" applyAlignment="1">
      <alignment horizontal="center" vertical="center" wrapText="1"/>
    </xf>
    <xf numFmtId="0" fontId="68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68" fillId="0" borderId="0" xfId="0" applyFont="1" applyAlignment="1">
      <alignment vertical="top"/>
    </xf>
    <xf numFmtId="0" fontId="26" fillId="33" borderId="23" xfId="0" applyFont="1" applyFill="1" applyBorder="1" applyAlignment="1">
      <alignment horizontal="center" vertical="center" wrapText="1"/>
    </xf>
    <xf numFmtId="0" fontId="44" fillId="0" borderId="0" xfId="0" applyFont="1" applyAlignment="1">
      <alignment wrapText="1"/>
    </xf>
    <xf numFmtId="0" fontId="0" fillId="0" borderId="0" xfId="0" applyAlignment="1">
      <alignment wrapText="1"/>
    </xf>
    <xf numFmtId="0" fontId="73" fillId="0" borderId="0" xfId="0" applyFont="1"/>
    <xf numFmtId="0" fontId="33" fillId="33" borderId="27" xfId="0" applyNumberFormat="1" applyFont="1" applyFill="1" applyBorder="1" applyAlignment="1" applyProtection="1">
      <alignment horizontal="center"/>
    </xf>
    <xf numFmtId="0" fontId="33" fillId="33" borderId="28" xfId="0" applyNumberFormat="1" applyFont="1" applyFill="1" applyBorder="1" applyAlignment="1" applyProtection="1">
      <alignment horizontal="center"/>
    </xf>
    <xf numFmtId="0" fontId="22" fillId="33" borderId="27" xfId="0" applyNumberFormat="1" applyFont="1" applyFill="1" applyBorder="1" applyAlignment="1" applyProtection="1"/>
    <xf numFmtId="0" fontId="22" fillId="33" borderId="28" xfId="0" applyNumberFormat="1" applyFont="1" applyFill="1" applyBorder="1" applyAlignment="1" applyProtection="1"/>
    <xf numFmtId="0" fontId="33" fillId="33" borderId="27" xfId="0" applyNumberFormat="1" applyFont="1" applyFill="1" applyBorder="1" applyAlignment="1" applyProtection="1"/>
    <xf numFmtId="0" fontId="33" fillId="33" borderId="28" xfId="0" applyNumberFormat="1" applyFont="1" applyFill="1" applyBorder="1" applyAlignment="1" applyProtection="1"/>
    <xf numFmtId="0" fontId="22" fillId="33" borderId="27" xfId="0" applyNumberFormat="1" applyFont="1" applyFill="1" applyBorder="1" applyAlignment="1" applyProtection="1">
      <alignment vertical="top"/>
    </xf>
    <xf numFmtId="0" fontId="22" fillId="33" borderId="28" xfId="0" applyNumberFormat="1" applyFont="1" applyFill="1" applyBorder="1" applyAlignment="1" applyProtection="1">
      <alignment vertical="top"/>
    </xf>
    <xf numFmtId="0" fontId="23" fillId="33" borderId="27" xfId="0" applyNumberFormat="1" applyFont="1" applyFill="1" applyBorder="1" applyAlignment="1" applyProtection="1"/>
    <xf numFmtId="0" fontId="36" fillId="33" borderId="28" xfId="0" applyNumberFormat="1" applyFont="1" applyFill="1" applyBorder="1" applyAlignment="1" applyProtection="1">
      <alignment vertical="top"/>
    </xf>
    <xf numFmtId="0" fontId="23" fillId="33" borderId="28" xfId="0" applyNumberFormat="1" applyFont="1" applyFill="1" applyBorder="1" applyAlignment="1" applyProtection="1"/>
    <xf numFmtId="0" fontId="35" fillId="33" borderId="31" xfId="0" applyNumberFormat="1" applyFont="1" applyFill="1" applyBorder="1" applyAlignment="1" applyProtection="1">
      <alignment horizontal="center" wrapText="1"/>
    </xf>
    <xf numFmtId="0" fontId="51" fillId="33" borderId="27" xfId="47" applyFont="1" applyFill="1" applyBorder="1" applyAlignment="1">
      <alignment vertical="center"/>
    </xf>
    <xf numFmtId="0" fontId="51" fillId="33" borderId="0" xfId="47" applyFont="1" applyFill="1" applyBorder="1" applyAlignment="1">
      <alignment vertical="center"/>
    </xf>
    <xf numFmtId="0" fontId="51" fillId="33" borderId="28" xfId="47" applyFont="1" applyFill="1" applyBorder="1" applyAlignment="1">
      <alignment vertical="center"/>
    </xf>
    <xf numFmtId="0" fontId="47" fillId="33" borderId="28" xfId="47" applyFont="1" applyFill="1" applyBorder="1"/>
    <xf numFmtId="0" fontId="54" fillId="33" borderId="27" xfId="47" applyFont="1" applyFill="1" applyBorder="1" applyAlignment="1">
      <alignment vertical="center"/>
    </xf>
    <xf numFmtId="0" fontId="54" fillId="33" borderId="0" xfId="47" applyFont="1" applyFill="1" applyBorder="1" applyAlignment="1">
      <alignment vertical="center"/>
    </xf>
    <xf numFmtId="0" fontId="34" fillId="33" borderId="0" xfId="47" applyFont="1" applyFill="1" applyBorder="1"/>
    <xf numFmtId="0" fontId="47" fillId="33" borderId="0" xfId="47" applyFont="1" applyFill="1" applyBorder="1"/>
    <xf numFmtId="0" fontId="34" fillId="33" borderId="28" xfId="47" applyFont="1" applyFill="1" applyBorder="1"/>
    <xf numFmtId="0" fontId="55" fillId="39" borderId="33" xfId="47" applyFont="1" applyFill="1" applyBorder="1" applyAlignment="1">
      <alignment horizontal="center" vertical="center" wrapText="1"/>
    </xf>
    <xf numFmtId="169" fontId="23" fillId="33" borderId="34" xfId="47" applyNumberFormat="1" applyFont="1" applyFill="1" applyBorder="1" applyAlignment="1">
      <alignment horizontal="center" vertical="center"/>
    </xf>
    <xf numFmtId="0" fontId="22" fillId="33" borderId="0" xfId="47" applyFont="1" applyFill="1" applyBorder="1" applyAlignment="1">
      <alignment horizontal="center" vertical="center"/>
    </xf>
    <xf numFmtId="0" fontId="34" fillId="39" borderId="35" xfId="47" applyFont="1" applyFill="1" applyBorder="1"/>
    <xf numFmtId="0" fontId="34" fillId="33" borderId="27" xfId="47" applyFont="1" applyFill="1" applyBorder="1"/>
    <xf numFmtId="0" fontId="56" fillId="33" borderId="28" xfId="47" applyFont="1" applyFill="1" applyBorder="1" applyAlignment="1">
      <alignment horizontal="right"/>
    </xf>
    <xf numFmtId="0" fontId="55" fillId="33" borderId="36" xfId="47" applyFont="1" applyFill="1" applyBorder="1" applyAlignment="1">
      <alignment horizontal="center" vertical="center"/>
    </xf>
    <xf numFmtId="0" fontId="58" fillId="40" borderId="27" xfId="47" applyFont="1" applyFill="1" applyBorder="1" applyAlignment="1">
      <alignment horizontal="center" vertical="center" wrapText="1"/>
    </xf>
    <xf numFmtId="0" fontId="58" fillId="40" borderId="0" xfId="47" applyFont="1" applyFill="1" applyBorder="1" applyAlignment="1">
      <alignment horizontal="center" vertical="center" wrapText="1"/>
    </xf>
    <xf numFmtId="0" fontId="25" fillId="33" borderId="37" xfId="47" applyFont="1" applyFill="1" applyBorder="1" applyAlignment="1">
      <alignment horizontal="center" vertical="center" wrapText="1"/>
    </xf>
    <xf numFmtId="169" fontId="26" fillId="33" borderId="0" xfId="47" applyNumberFormat="1" applyFont="1" applyFill="1" applyBorder="1" applyAlignment="1">
      <alignment horizontal="center" vertical="center"/>
    </xf>
    <xf numFmtId="0" fontId="25" fillId="37" borderId="37" xfId="47" applyFont="1" applyFill="1" applyBorder="1" applyAlignment="1">
      <alignment horizontal="center" vertical="center" wrapText="1"/>
    </xf>
    <xf numFmtId="169" fontId="26" fillId="37" borderId="0" xfId="47" applyNumberFormat="1" applyFont="1" applyFill="1" applyBorder="1" applyAlignment="1">
      <alignment horizontal="center" vertical="center"/>
    </xf>
    <xf numFmtId="0" fontId="25" fillId="37" borderId="38" xfId="47" applyFont="1" applyFill="1" applyBorder="1" applyAlignment="1">
      <alignment horizontal="center" vertical="center" wrapText="1"/>
    </xf>
    <xf numFmtId="0" fontId="47" fillId="33" borderId="27" xfId="47" applyFont="1" applyFill="1" applyBorder="1"/>
    <xf numFmtId="0" fontId="19" fillId="0" borderId="26" xfId="0" applyFont="1" applyBorder="1" applyAlignment="1">
      <alignment vertical="top"/>
    </xf>
    <xf numFmtId="0" fontId="51" fillId="33" borderId="27" xfId="0" applyFont="1" applyFill="1" applyBorder="1" applyAlignment="1">
      <alignment vertical="center"/>
    </xf>
    <xf numFmtId="0" fontId="51" fillId="33" borderId="0" xfId="0" applyFont="1" applyFill="1" applyBorder="1" applyAlignment="1">
      <alignment vertical="center"/>
    </xf>
    <xf numFmtId="0" fontId="63" fillId="33" borderId="0" xfId="0" applyFont="1" applyFill="1" applyBorder="1" applyAlignment="1">
      <alignment vertical="top"/>
    </xf>
    <xf numFmtId="0" fontId="19" fillId="0" borderId="28" xfId="0" applyFont="1" applyBorder="1" applyAlignment="1">
      <alignment vertical="top"/>
    </xf>
    <xf numFmtId="0" fontId="64" fillId="33" borderId="0" xfId="0" applyFont="1" applyFill="1" applyBorder="1" applyAlignment="1">
      <alignment vertical="center"/>
    </xf>
    <xf numFmtId="0" fontId="22" fillId="33" borderId="0" xfId="0" applyFont="1" applyFill="1" applyBorder="1" applyAlignment="1">
      <alignment vertical="top"/>
    </xf>
    <xf numFmtId="0" fontId="59" fillId="33" borderId="27" xfId="0" applyFont="1" applyFill="1" applyBorder="1" applyAlignment="1">
      <alignment vertical="top"/>
    </xf>
    <xf numFmtId="0" fontId="59" fillId="33" borderId="0" xfId="0" applyFont="1" applyFill="1" applyBorder="1" applyAlignment="1">
      <alignment vertical="top"/>
    </xf>
    <xf numFmtId="0" fontId="65" fillId="33" borderId="32" xfId="0" applyFont="1" applyFill="1" applyBorder="1" applyAlignment="1">
      <alignment vertical="top"/>
    </xf>
    <xf numFmtId="0" fontId="19" fillId="0" borderId="33" xfId="0" applyFont="1" applyBorder="1" applyAlignment="1">
      <alignment vertical="top"/>
    </xf>
    <xf numFmtId="0" fontId="49" fillId="33" borderId="27" xfId="0" applyFont="1" applyFill="1" applyBorder="1" applyAlignment="1">
      <alignment vertical="top"/>
    </xf>
    <xf numFmtId="3" fontId="49" fillId="33" borderId="0" xfId="0" applyNumberFormat="1" applyFont="1" applyFill="1" applyBorder="1" applyAlignment="1">
      <alignment vertical="top"/>
    </xf>
    <xf numFmtId="171" fontId="49" fillId="33" borderId="0" xfId="0" applyNumberFormat="1" applyFont="1" applyFill="1" applyBorder="1" applyAlignment="1">
      <alignment vertical="top"/>
    </xf>
    <xf numFmtId="0" fontId="22" fillId="33" borderId="34" xfId="0" applyFont="1" applyFill="1" applyBorder="1" applyAlignment="1">
      <alignment vertical="top"/>
    </xf>
    <xf numFmtId="0" fontId="19" fillId="0" borderId="35" xfId="0" applyFont="1" applyBorder="1" applyAlignment="1">
      <alignment vertical="top"/>
    </xf>
    <xf numFmtId="0" fontId="22" fillId="33" borderId="27" xfId="0" applyFont="1" applyFill="1" applyBorder="1" applyAlignment="1">
      <alignment vertical="top"/>
    </xf>
    <xf numFmtId="0" fontId="18" fillId="0" borderId="33" xfId="0" applyFont="1" applyBorder="1" applyAlignment="1">
      <alignment vertical="top"/>
    </xf>
    <xf numFmtId="0" fontId="50" fillId="0" borderId="28" xfId="0" applyFont="1" applyBorder="1" applyAlignment="1">
      <alignment vertical="top"/>
    </xf>
    <xf numFmtId="0" fontId="51" fillId="33" borderId="28" xfId="0" applyFont="1" applyFill="1" applyBorder="1" applyAlignment="1">
      <alignment vertical="center"/>
    </xf>
    <xf numFmtId="0" fontId="70" fillId="33" borderId="27" xfId="0" applyFont="1" applyFill="1" applyBorder="1" applyAlignment="1">
      <alignment vertical="top"/>
    </xf>
    <xf numFmtId="0" fontId="59" fillId="33" borderId="0" xfId="0" applyFont="1" applyFill="1" applyBorder="1"/>
    <xf numFmtId="0" fontId="59" fillId="33" borderId="28" xfId="0" applyFont="1" applyFill="1" applyBorder="1"/>
    <xf numFmtId="0" fontId="59" fillId="33" borderId="27" xfId="0" applyFont="1" applyFill="1" applyBorder="1"/>
    <xf numFmtId="0" fontId="55" fillId="33" borderId="0" xfId="0" applyFont="1" applyFill="1" applyBorder="1" applyAlignment="1">
      <alignment horizontal="left" vertical="center"/>
    </xf>
    <xf numFmtId="0" fontId="55" fillId="33" borderId="28" xfId="0" applyFont="1" applyFill="1" applyBorder="1" applyAlignment="1">
      <alignment horizontal="left" vertical="center"/>
    </xf>
    <xf numFmtId="0" fontId="69" fillId="33" borderId="27" xfId="0" applyFont="1" applyFill="1" applyBorder="1" applyAlignment="1">
      <alignment vertical="center"/>
    </xf>
    <xf numFmtId="0" fontId="69" fillId="33" borderId="0" xfId="0" applyFont="1" applyFill="1" applyBorder="1" applyAlignment="1">
      <alignment vertical="center"/>
    </xf>
    <xf numFmtId="0" fontId="69" fillId="33" borderId="28" xfId="0" applyFont="1" applyFill="1" applyBorder="1" applyAlignment="1">
      <alignment vertical="center"/>
    </xf>
    <xf numFmtId="0" fontId="51" fillId="33" borderId="27" xfId="0" applyFont="1" applyFill="1" applyBorder="1" applyAlignment="1">
      <alignment vertical="center" wrapText="1"/>
    </xf>
    <xf numFmtId="0" fontId="59" fillId="33" borderId="0" xfId="0" applyFont="1" applyFill="1" applyBorder="1" applyAlignment="1">
      <alignment wrapText="1"/>
    </xf>
    <xf numFmtId="0" fontId="51" fillId="33" borderId="0" xfId="0" applyFont="1" applyFill="1" applyBorder="1" applyAlignment="1">
      <alignment vertical="center" wrapText="1"/>
    </xf>
    <xf numFmtId="0" fontId="25" fillId="33" borderId="42" xfId="0" applyFont="1" applyFill="1" applyBorder="1" applyAlignment="1">
      <alignment horizontal="center" vertical="center" wrapText="1"/>
    </xf>
    <xf numFmtId="0" fontId="26" fillId="37" borderId="27" xfId="0" applyFont="1" applyFill="1" applyBorder="1" applyAlignment="1">
      <alignment vertical="center"/>
    </xf>
    <xf numFmtId="0" fontId="26" fillId="37" borderId="0" xfId="0" applyFont="1" applyFill="1" applyBorder="1" applyAlignment="1">
      <alignment vertical="center"/>
    </xf>
    <xf numFmtId="0" fontId="51" fillId="37" borderId="0" xfId="0" applyFont="1" applyFill="1" applyBorder="1" applyAlignment="1">
      <alignment horizontal="center" vertical="center"/>
    </xf>
    <xf numFmtId="164" fontId="51" fillId="37" borderId="0" xfId="0" applyNumberFormat="1" applyFont="1" applyFill="1" applyBorder="1" applyAlignment="1">
      <alignment horizontal="center" vertical="center"/>
    </xf>
    <xf numFmtId="169" fontId="26" fillId="37" borderId="0" xfId="0" applyNumberFormat="1" applyFont="1" applyFill="1" applyBorder="1" applyAlignment="1">
      <alignment horizontal="right" vertical="center"/>
    </xf>
    <xf numFmtId="169" fontId="25" fillId="37" borderId="28" xfId="0" applyNumberFormat="1" applyFont="1" applyFill="1" applyBorder="1" applyAlignment="1">
      <alignment horizontal="right" vertical="center"/>
    </xf>
    <xf numFmtId="0" fontId="26" fillId="33" borderId="27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horizontal="center" vertical="center"/>
    </xf>
    <xf numFmtId="164" fontId="51" fillId="33" borderId="0" xfId="0" applyNumberFormat="1" applyFont="1" applyFill="1" applyBorder="1" applyAlignment="1">
      <alignment horizontal="center" vertical="center"/>
    </xf>
    <xf numFmtId="169" fontId="26" fillId="33" borderId="0" xfId="0" applyNumberFormat="1" applyFont="1" applyFill="1" applyBorder="1" applyAlignment="1">
      <alignment horizontal="right" vertical="center"/>
    </xf>
    <xf numFmtId="169" fontId="25" fillId="33" borderId="28" xfId="0" applyNumberFormat="1" applyFont="1" applyFill="1" applyBorder="1" applyAlignment="1">
      <alignment horizontal="right" vertical="center"/>
    </xf>
    <xf numFmtId="0" fontId="26" fillId="37" borderId="0" xfId="0" applyFont="1" applyFill="1" applyBorder="1" applyAlignment="1">
      <alignment horizontal="center" vertical="center"/>
    </xf>
    <xf numFmtId="164" fontId="59" fillId="33" borderId="0" xfId="0" applyNumberFormat="1" applyFont="1" applyFill="1" applyBorder="1" applyAlignment="1">
      <alignment vertical="top"/>
    </xf>
    <xf numFmtId="169" fontId="59" fillId="33" borderId="0" xfId="0" applyNumberFormat="1" applyFont="1" applyFill="1" applyBorder="1" applyAlignment="1">
      <alignment vertical="top"/>
    </xf>
    <xf numFmtId="0" fontId="72" fillId="37" borderId="27" xfId="0" applyFont="1" applyFill="1" applyBorder="1" applyAlignment="1">
      <alignment vertical="center"/>
    </xf>
    <xf numFmtId="0" fontId="72" fillId="37" borderId="0" xfId="0" applyFont="1" applyFill="1" applyBorder="1" applyAlignment="1">
      <alignment vertical="center"/>
    </xf>
    <xf numFmtId="169" fontId="25" fillId="37" borderId="0" xfId="0" applyNumberFormat="1" applyFont="1" applyFill="1" applyBorder="1" applyAlignment="1">
      <alignment horizontal="right" vertical="center"/>
    </xf>
    <xf numFmtId="0" fontId="26" fillId="33" borderId="43" xfId="0" applyNumberFormat="1" applyFont="1" applyFill="1" applyBorder="1" applyAlignment="1" applyProtection="1"/>
    <xf numFmtId="0" fontId="26" fillId="33" borderId="43" xfId="0" applyNumberFormat="1" applyFont="1" applyFill="1" applyBorder="1" applyAlignment="1" applyProtection="1">
      <alignment vertical="top"/>
    </xf>
    <xf numFmtId="0" fontId="31" fillId="33" borderId="43" xfId="0" applyNumberFormat="1" applyFont="1" applyFill="1" applyBorder="1" applyAlignment="1" applyProtection="1"/>
    <xf numFmtId="0" fontId="26" fillId="33" borderId="43" xfId="0" applyNumberFormat="1" applyFont="1" applyFill="1" applyBorder="1" applyAlignment="1" applyProtection="1">
      <alignment horizontal="center"/>
    </xf>
    <xf numFmtId="49" fontId="31" fillId="33" borderId="43" xfId="0" applyNumberFormat="1" applyFont="1" applyFill="1" applyBorder="1" applyAlignment="1" applyProtection="1">
      <alignment horizontal="left"/>
    </xf>
    <xf numFmtId="165" fontId="26" fillId="34" borderId="43" xfId="0" applyNumberFormat="1" applyFont="1" applyFill="1" applyBorder="1" applyAlignment="1" applyProtection="1">
      <alignment horizontal="center"/>
    </xf>
    <xf numFmtId="166" fontId="26" fillId="33" borderId="43" xfId="0" applyNumberFormat="1" applyFont="1" applyFill="1" applyBorder="1" applyAlignment="1" applyProtection="1"/>
    <xf numFmtId="9" fontId="26" fillId="34" borderId="43" xfId="0" applyNumberFormat="1" applyFont="1" applyFill="1" applyBorder="1" applyAlignment="1" applyProtection="1">
      <alignment horizontal="center"/>
    </xf>
    <xf numFmtId="49" fontId="26" fillId="33" borderId="43" xfId="0" applyNumberFormat="1" applyFont="1" applyFill="1" applyBorder="1" applyAlignment="1" applyProtection="1">
      <alignment horizontal="left"/>
    </xf>
    <xf numFmtId="9" fontId="31" fillId="34" borderId="43" xfId="0" applyNumberFormat="1" applyFont="1" applyFill="1" applyBorder="1" applyAlignment="1" applyProtection="1">
      <alignment horizontal="center"/>
    </xf>
    <xf numFmtId="2" fontId="31" fillId="34" borderId="43" xfId="0" applyNumberFormat="1" applyFont="1" applyFill="1" applyBorder="1" applyAlignment="1" applyProtection="1">
      <alignment horizontal="center"/>
    </xf>
    <xf numFmtId="0" fontId="26" fillId="33" borderId="43" xfId="0" applyNumberFormat="1" applyFont="1" applyFill="1" applyBorder="1" applyAlignment="1" applyProtection="1">
      <alignment horizontal="left"/>
    </xf>
    <xf numFmtId="0" fontId="31" fillId="33" borderId="43" xfId="0" applyNumberFormat="1" applyFont="1" applyFill="1" applyBorder="1" applyAlignment="1" applyProtection="1">
      <alignment horizontal="left"/>
    </xf>
    <xf numFmtId="165" fontId="31" fillId="34" borderId="43" xfId="0" applyNumberFormat="1" applyFont="1" applyFill="1" applyBorder="1" applyAlignment="1" applyProtection="1">
      <alignment horizontal="center"/>
    </xf>
    <xf numFmtId="0" fontId="26" fillId="33" borderId="43" xfId="0" applyNumberFormat="1" applyFont="1" applyFill="1" applyBorder="1" applyAlignment="1" applyProtection="1">
      <alignment horizontal="left" vertical="center"/>
    </xf>
    <xf numFmtId="170" fontId="31" fillId="34" borderId="43" xfId="0" applyNumberFormat="1" applyFont="1" applyFill="1" applyBorder="1" applyAlignment="1" applyProtection="1">
      <alignment horizontal="center"/>
    </xf>
    <xf numFmtId="0" fontId="26" fillId="33" borderId="43" xfId="0" applyNumberFormat="1" applyFont="1" applyFill="1" applyBorder="1" applyAlignment="1" applyProtection="1">
      <alignment horizontal="center" vertical="top"/>
    </xf>
    <xf numFmtId="0" fontId="46" fillId="33" borderId="0" xfId="47" applyFont="1" applyFill="1" applyAlignment="1">
      <alignment vertical="top" wrapText="1"/>
    </xf>
    <xf numFmtId="0" fontId="22" fillId="33" borderId="43" xfId="47" applyFont="1" applyFill="1" applyBorder="1" applyAlignment="1">
      <alignment vertical="top"/>
    </xf>
    <xf numFmtId="0" fontId="23" fillId="33" borderId="43" xfId="47" applyFont="1" applyFill="1" applyBorder="1" applyAlignment="1">
      <alignment horizontal="center" vertical="top"/>
    </xf>
    <xf numFmtId="0" fontId="47" fillId="33" borderId="43" xfId="47" applyFont="1" applyFill="1" applyBorder="1"/>
    <xf numFmtId="0" fontId="22" fillId="33" borderId="47" xfId="47" applyFont="1" applyFill="1" applyBorder="1" applyAlignment="1">
      <alignment vertical="top"/>
    </xf>
    <xf numFmtId="0" fontId="22" fillId="33" borderId="48" xfId="47" applyFont="1" applyFill="1" applyBorder="1" applyAlignment="1">
      <alignment vertical="top"/>
    </xf>
    <xf numFmtId="0" fontId="23" fillId="33" borderId="47" xfId="47" applyFont="1" applyFill="1" applyBorder="1" applyAlignment="1">
      <alignment horizontal="center" vertical="top"/>
    </xf>
    <xf numFmtId="0" fontId="23" fillId="33" borderId="48" xfId="47" applyFont="1" applyFill="1" applyBorder="1" applyAlignment="1">
      <alignment horizontal="center" vertical="top"/>
    </xf>
    <xf numFmtId="0" fontId="47" fillId="33" borderId="47" xfId="47" applyFont="1" applyFill="1" applyBorder="1"/>
    <xf numFmtId="0" fontId="47" fillId="33" borderId="48" xfId="47" applyFont="1" applyFill="1" applyBorder="1"/>
    <xf numFmtId="166" fontId="59" fillId="0" borderId="43" xfId="0" applyNumberFormat="1" applyFont="1" applyBorder="1"/>
    <xf numFmtId="0" fontId="59" fillId="33" borderId="43" xfId="0" applyFont="1" applyFill="1" applyBorder="1" applyAlignment="1">
      <alignment horizontal="center" vertical="center"/>
    </xf>
    <xf numFmtId="172" fontId="67" fillId="33" borderId="43" xfId="0" applyNumberFormat="1" applyFont="1" applyFill="1" applyBorder="1" applyAlignment="1">
      <alignment horizontal="center" vertical="center" wrapText="1"/>
    </xf>
    <xf numFmtId="0" fontId="67" fillId="33" borderId="43" xfId="0" applyFont="1" applyFill="1" applyBorder="1" applyAlignment="1">
      <alignment horizontal="right" vertical="center" wrapText="1"/>
    </xf>
    <xf numFmtId="0" fontId="69" fillId="33" borderId="43" xfId="0" applyFont="1" applyFill="1" applyBorder="1" applyAlignment="1">
      <alignment horizontal="right" vertical="center"/>
    </xf>
    <xf numFmtId="0" fontId="59" fillId="33" borderId="45" xfId="0" applyFont="1" applyFill="1" applyBorder="1" applyAlignment="1">
      <alignment horizontal="center" vertical="center"/>
    </xf>
    <xf numFmtId="0" fontId="59" fillId="33" borderId="46" xfId="0" applyFont="1" applyFill="1" applyBorder="1"/>
    <xf numFmtId="0" fontId="59" fillId="33" borderId="48" xfId="0" applyFont="1" applyFill="1" applyBorder="1"/>
    <xf numFmtId="172" fontId="67" fillId="33" borderId="48" xfId="0" applyNumberFormat="1" applyFont="1" applyFill="1" applyBorder="1" applyAlignment="1">
      <alignment horizontal="center" vertical="center" wrapText="1"/>
    </xf>
    <xf numFmtId="0" fontId="59" fillId="33" borderId="48" xfId="0" applyFont="1" applyFill="1" applyBorder="1" applyAlignment="1">
      <alignment horizontal="right" vertical="top"/>
    </xf>
    <xf numFmtId="0" fontId="26" fillId="33" borderId="43" xfId="0" applyNumberFormat="1" applyFont="1" applyFill="1" applyBorder="1" applyAlignment="1" applyProtection="1">
      <alignment vertical="center"/>
    </xf>
    <xf numFmtId="0" fontId="25" fillId="33" borderId="43" xfId="0" applyNumberFormat="1" applyFont="1" applyFill="1" applyBorder="1" applyAlignment="1" applyProtection="1">
      <alignment horizontal="center" vertical="center"/>
    </xf>
    <xf numFmtId="0" fontId="30" fillId="33" borderId="43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vertical="center"/>
    </xf>
    <xf numFmtId="0" fontId="26" fillId="33" borderId="43" xfId="0" applyNumberFormat="1" applyFont="1" applyFill="1" applyBorder="1" applyAlignment="1" applyProtection="1">
      <alignment horizontal="center" vertical="center" wrapText="1"/>
    </xf>
    <xf numFmtId="0" fontId="25" fillId="33" borderId="4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74" fillId="0" borderId="0" xfId="0" applyNumberFormat="1" applyFont="1" applyFill="1" applyBorder="1" applyAlignment="1" applyProtection="1">
      <alignment horizontal="center" vertical="center"/>
    </xf>
    <xf numFmtId="49" fontId="30" fillId="33" borderId="43" xfId="0" applyNumberFormat="1" applyFont="1" applyFill="1" applyBorder="1" applyAlignment="1" applyProtection="1">
      <alignment horizontal="center" vertical="center"/>
    </xf>
    <xf numFmtId="49" fontId="25" fillId="33" borderId="43" xfId="0" applyNumberFormat="1" applyFont="1" applyFill="1" applyBorder="1" applyAlignment="1" applyProtection="1">
      <alignment horizontal="center" vertical="center"/>
    </xf>
    <xf numFmtId="0" fontId="23" fillId="33" borderId="47" xfId="47" applyFont="1" applyFill="1" applyBorder="1" applyAlignment="1">
      <alignment horizontal="center" vertical="center"/>
    </xf>
    <xf numFmtId="0" fontId="21" fillId="0" borderId="0" xfId="47" applyFont="1" applyAlignment="1">
      <alignment horizontal="center" vertical="center"/>
    </xf>
    <xf numFmtId="0" fontId="75" fillId="0" borderId="0" xfId="47" applyFont="1" applyAlignment="1">
      <alignment horizontal="center" vertical="center"/>
    </xf>
    <xf numFmtId="0" fontId="23" fillId="33" borderId="49" xfId="47" applyFont="1" applyFill="1" applyBorder="1" applyAlignment="1">
      <alignment vertical="top"/>
    </xf>
    <xf numFmtId="0" fontId="75" fillId="0" borderId="0" xfId="47" applyFont="1"/>
    <xf numFmtId="0" fontId="23" fillId="33" borderId="47" xfId="47" applyFont="1" applyFill="1" applyBorder="1" applyAlignment="1">
      <alignment vertical="top"/>
    </xf>
    <xf numFmtId="0" fontId="16" fillId="0" borderId="0" xfId="0" applyFont="1"/>
    <xf numFmtId="49" fontId="61" fillId="42" borderId="43" xfId="0" applyNumberFormat="1" applyFont="1" applyFill="1" applyBorder="1" applyAlignment="1">
      <alignment horizontal="center" vertical="center" wrapText="1"/>
    </xf>
    <xf numFmtId="49" fontId="23" fillId="43" borderId="43" xfId="47" applyNumberFormat="1" applyFont="1" applyFill="1" applyBorder="1" applyAlignment="1">
      <alignment horizontal="center" vertical="center" wrapText="1"/>
    </xf>
    <xf numFmtId="49" fontId="23" fillId="43" borderId="48" xfId="47" applyNumberFormat="1" applyFont="1" applyFill="1" applyBorder="1" applyAlignment="1">
      <alignment horizontal="center" vertical="center" wrapText="1"/>
    </xf>
    <xf numFmtId="0" fontId="25" fillId="43" borderId="43" xfId="0" applyNumberFormat="1" applyFont="1" applyFill="1" applyBorder="1" applyAlignment="1" applyProtection="1">
      <alignment horizontal="center" vertical="center" wrapText="1"/>
    </xf>
    <xf numFmtId="0" fontId="29" fillId="43" borderId="43" xfId="0" applyNumberFormat="1" applyFont="1" applyFill="1" applyBorder="1" applyAlignment="1" applyProtection="1">
      <alignment horizontal="center" vertical="center" wrapText="1"/>
    </xf>
    <xf numFmtId="0" fontId="30" fillId="43" borderId="43" xfId="0" applyNumberFormat="1" applyFont="1" applyFill="1" applyBorder="1" applyAlignment="1" applyProtection="1">
      <alignment horizontal="center" vertical="center" wrapText="1"/>
    </xf>
    <xf numFmtId="0" fontId="67" fillId="44" borderId="43" xfId="0" applyFont="1" applyFill="1" applyBorder="1" applyAlignment="1">
      <alignment horizontal="center" vertical="center" wrapText="1"/>
    </xf>
    <xf numFmtId="0" fontId="67" fillId="44" borderId="48" xfId="0" applyFont="1" applyFill="1" applyBorder="1" applyAlignment="1">
      <alignment horizontal="center" vertical="center" wrapText="1"/>
    </xf>
    <xf numFmtId="166" fontId="77" fillId="33" borderId="43" xfId="0" applyNumberFormat="1" applyFont="1" applyFill="1" applyBorder="1" applyAlignment="1">
      <alignment horizontal="right" vertical="center"/>
    </xf>
    <xf numFmtId="166" fontId="77" fillId="33" borderId="48" xfId="0" applyNumberFormat="1" applyFont="1" applyFill="1" applyBorder="1" applyAlignment="1">
      <alignment horizontal="right" vertical="top"/>
    </xf>
    <xf numFmtId="166" fontId="77" fillId="33" borderId="43" xfId="0" applyNumberFormat="1" applyFont="1" applyFill="1" applyBorder="1" applyAlignment="1">
      <alignment horizontal="right" vertical="top"/>
    </xf>
    <xf numFmtId="0" fontId="77" fillId="33" borderId="43" xfId="0" applyFont="1" applyFill="1" applyBorder="1" applyAlignment="1">
      <alignment horizontal="right" vertical="top"/>
    </xf>
    <xf numFmtId="0" fontId="77" fillId="33" borderId="48" xfId="0" applyFont="1" applyFill="1" applyBorder="1" applyAlignment="1">
      <alignment horizontal="right" vertical="top"/>
    </xf>
    <xf numFmtId="166" fontId="77" fillId="33" borderId="50" xfId="0" applyNumberFormat="1" applyFont="1" applyFill="1" applyBorder="1" applyAlignment="1">
      <alignment horizontal="right" vertical="center"/>
    </xf>
    <xf numFmtId="166" fontId="77" fillId="33" borderId="51" xfId="0" applyNumberFormat="1" applyFont="1" applyFill="1" applyBorder="1" applyAlignment="1">
      <alignment horizontal="right" vertical="top"/>
    </xf>
    <xf numFmtId="0" fontId="78" fillId="33" borderId="44" xfId="0" applyFont="1" applyFill="1" applyBorder="1"/>
    <xf numFmtId="0" fontId="78" fillId="33" borderId="47" xfId="0" applyFont="1" applyFill="1" applyBorder="1"/>
    <xf numFmtId="0" fontId="78" fillId="33" borderId="47" xfId="0" applyFont="1" applyFill="1" applyBorder="1" applyAlignment="1">
      <alignment horizontal="center" vertical="center" wrapText="1"/>
    </xf>
    <xf numFmtId="0" fontId="78" fillId="33" borderId="47" xfId="0" applyFont="1" applyFill="1" applyBorder="1" applyAlignment="1">
      <alignment vertical="center" wrapText="1"/>
    </xf>
    <xf numFmtId="0" fontId="78" fillId="33" borderId="47" xfId="0" applyFont="1" applyFill="1" applyBorder="1" applyAlignment="1">
      <alignment vertical="center"/>
    </xf>
    <xf numFmtId="0" fontId="77" fillId="0" borderId="47" xfId="0" applyFont="1" applyFill="1" applyBorder="1" applyAlignment="1">
      <alignment vertical="center"/>
    </xf>
    <xf numFmtId="0" fontId="78" fillId="0" borderId="47" xfId="0" applyFont="1" applyFill="1" applyBorder="1" applyAlignment="1">
      <alignment vertical="top"/>
    </xf>
    <xf numFmtId="0" fontId="77" fillId="0" borderId="47" xfId="0" applyFont="1" applyFill="1" applyBorder="1" applyAlignment="1">
      <alignment vertical="top"/>
    </xf>
    <xf numFmtId="0" fontId="77" fillId="0" borderId="49" xfId="0" applyFont="1" applyFill="1" applyBorder="1" applyAlignment="1">
      <alignment vertical="center"/>
    </xf>
    <xf numFmtId="0" fontId="78" fillId="0" borderId="0" xfId="0" applyFont="1"/>
    <xf numFmtId="3" fontId="22" fillId="33" borderId="43" xfId="47" applyNumberFormat="1" applyFont="1" applyFill="1" applyBorder="1" applyAlignment="1">
      <alignment vertical="top"/>
    </xf>
    <xf numFmtId="3" fontId="22" fillId="33" borderId="48" xfId="47" applyNumberFormat="1" applyFont="1" applyFill="1" applyBorder="1" applyAlignment="1">
      <alignment vertical="top"/>
    </xf>
    <xf numFmtId="3" fontId="23" fillId="33" borderId="50" xfId="47" applyNumberFormat="1" applyFont="1" applyFill="1" applyBorder="1" applyAlignment="1">
      <alignment vertical="top"/>
    </xf>
    <xf numFmtId="3" fontId="23" fillId="33" borderId="51" xfId="47" applyNumberFormat="1" applyFont="1" applyFill="1" applyBorder="1" applyAlignment="1">
      <alignment vertical="top"/>
    </xf>
    <xf numFmtId="0" fontId="53" fillId="33" borderId="27" xfId="47" applyFont="1" applyFill="1" applyBorder="1" applyAlignment="1">
      <alignment vertical="center"/>
    </xf>
    <xf numFmtId="0" fontId="53" fillId="33" borderId="0" xfId="47" applyFont="1" applyFill="1" applyBorder="1" applyAlignment="1">
      <alignment vertical="center"/>
    </xf>
    <xf numFmtId="169" fontId="23" fillId="33" borderId="15" xfId="47" applyNumberFormat="1" applyFont="1" applyFill="1" applyBorder="1" applyAlignment="1">
      <alignment horizontal="center" vertical="center"/>
    </xf>
    <xf numFmtId="0" fontId="27" fillId="33" borderId="52" xfId="0" applyNumberFormat="1" applyFont="1" applyFill="1" applyBorder="1" applyAlignment="1" applyProtection="1">
      <alignment horizontal="left" vertical="top" wrapText="1"/>
    </xf>
    <xf numFmtId="0" fontId="26" fillId="33" borderId="52" xfId="0" applyNumberFormat="1" applyFont="1" applyFill="1" applyBorder="1" applyAlignment="1" applyProtection="1">
      <alignment vertical="top"/>
    </xf>
    <xf numFmtId="0" fontId="26" fillId="33" borderId="45" xfId="0" applyNumberFormat="1" applyFont="1" applyFill="1" applyBorder="1" applyAlignment="1" applyProtection="1"/>
    <xf numFmtId="0" fontId="26" fillId="33" borderId="50" xfId="0" applyNumberFormat="1" applyFont="1" applyFill="1" applyBorder="1" applyAlignment="1" applyProtection="1"/>
    <xf numFmtId="0" fontId="27" fillId="33" borderId="53" xfId="0" applyNumberFormat="1" applyFont="1" applyFill="1" applyBorder="1" applyAlignment="1" applyProtection="1">
      <alignment horizontal="left" vertical="top" wrapText="1"/>
    </xf>
    <xf numFmtId="0" fontId="27" fillId="33" borderId="54" xfId="0" applyNumberFormat="1" applyFont="1" applyFill="1" applyBorder="1" applyAlignment="1" applyProtection="1">
      <alignment horizontal="left" vertical="top" wrapText="1"/>
    </xf>
    <xf numFmtId="0" fontId="26" fillId="43" borderId="47" xfId="0" applyNumberFormat="1" applyFont="1" applyFill="1" applyBorder="1" applyAlignment="1" applyProtection="1">
      <alignment horizontal="center" vertical="center" wrapText="1"/>
    </xf>
    <xf numFmtId="0" fontId="30" fillId="43" borderId="48" xfId="0" applyNumberFormat="1" applyFont="1" applyFill="1" applyBorder="1" applyAlignment="1" applyProtection="1">
      <alignment horizontal="center" vertical="center" wrapText="1"/>
    </xf>
    <xf numFmtId="0" fontId="25" fillId="33" borderId="47" xfId="0" applyNumberFormat="1" applyFont="1" applyFill="1" applyBorder="1" applyAlignment="1" applyProtection="1">
      <alignment horizontal="center" vertical="center"/>
    </xf>
    <xf numFmtId="0" fontId="30" fillId="33" borderId="48" xfId="0" applyNumberFormat="1" applyFont="1" applyFill="1" applyBorder="1" applyAlignment="1" applyProtection="1">
      <alignment horizontal="center" vertical="center"/>
    </xf>
    <xf numFmtId="0" fontId="25" fillId="33" borderId="47" xfId="0" applyNumberFormat="1" applyFont="1" applyFill="1" applyBorder="1" applyAlignment="1" applyProtection="1"/>
    <xf numFmtId="164" fontId="31" fillId="35" borderId="48" xfId="0" applyNumberFormat="1" applyFont="1" applyFill="1" applyBorder="1" applyAlignment="1" applyProtection="1">
      <alignment horizontal="center"/>
    </xf>
    <xf numFmtId="0" fontId="26" fillId="33" borderId="47" xfId="0" applyNumberFormat="1" applyFont="1" applyFill="1" applyBorder="1" applyAlignment="1" applyProtection="1">
      <alignment vertical="top"/>
    </xf>
    <xf numFmtId="0" fontId="26" fillId="33" borderId="47" xfId="0" applyNumberFormat="1" applyFont="1" applyFill="1" applyBorder="1" applyAlignment="1" applyProtection="1"/>
    <xf numFmtId="0" fontId="74" fillId="0" borderId="27" xfId="0" applyNumberFormat="1" applyFont="1" applyFill="1" applyBorder="1" applyAlignment="1" applyProtection="1">
      <alignment horizontal="center" vertical="center"/>
    </xf>
    <xf numFmtId="164" fontId="30" fillId="35" borderId="48" xfId="0" applyNumberFormat="1" applyFont="1" applyFill="1" applyBorder="1" applyAlignment="1" applyProtection="1">
      <alignment horizontal="center" vertical="center"/>
    </xf>
    <xf numFmtId="0" fontId="26" fillId="33" borderId="49" xfId="0" applyNumberFormat="1" applyFont="1" applyFill="1" applyBorder="1" applyAlignment="1" applyProtection="1">
      <alignment vertical="top"/>
    </xf>
    <xf numFmtId="0" fontId="26" fillId="33" borderId="50" xfId="0" applyNumberFormat="1" applyFont="1" applyFill="1" applyBorder="1" applyAlignment="1" applyProtection="1">
      <alignment horizontal="left" vertical="center"/>
    </xf>
    <xf numFmtId="0" fontId="26" fillId="33" borderId="50" xfId="0" applyNumberFormat="1" applyFont="1" applyFill="1" applyBorder="1" applyAlignment="1" applyProtection="1">
      <alignment vertical="top"/>
    </xf>
    <xf numFmtId="165" fontId="31" fillId="34" borderId="50" xfId="0" applyNumberFormat="1" applyFont="1" applyFill="1" applyBorder="1" applyAlignment="1" applyProtection="1">
      <alignment horizontal="center"/>
    </xf>
    <xf numFmtId="164" fontId="31" fillId="35" borderId="51" xfId="0" applyNumberFormat="1" applyFont="1" applyFill="1" applyBorder="1" applyAlignment="1" applyProtection="1">
      <alignment horizontal="center"/>
    </xf>
    <xf numFmtId="0" fontId="76" fillId="0" borderId="44" xfId="0" applyFont="1" applyBorder="1"/>
    <xf numFmtId="0" fontId="59" fillId="0" borderId="45" xfId="0" applyFont="1" applyBorder="1"/>
    <xf numFmtId="0" fontId="59" fillId="0" borderId="45" xfId="0" applyFont="1" applyBorder="1" applyAlignment="1">
      <alignment vertical="top"/>
    </xf>
    <xf numFmtId="0" fontId="60" fillId="0" borderId="45" xfId="0" applyFont="1" applyBorder="1"/>
    <xf numFmtId="0" fontId="60" fillId="0" borderId="46" xfId="0" applyFont="1" applyBorder="1"/>
    <xf numFmtId="0" fontId="23" fillId="0" borderId="47" xfId="0" applyFont="1" applyBorder="1" applyAlignment="1">
      <alignment horizontal="center" vertical="center"/>
    </xf>
    <xf numFmtId="49" fontId="61" fillId="42" borderId="48" xfId="0" applyNumberFormat="1" applyFont="1" applyFill="1" applyBorder="1" applyAlignment="1">
      <alignment horizontal="center" vertical="center" wrapText="1"/>
    </xf>
    <xf numFmtId="0" fontId="76" fillId="0" borderId="47" xfId="0" applyFont="1" applyBorder="1"/>
    <xf numFmtId="166" fontId="59" fillId="0" borderId="48" xfId="0" applyNumberFormat="1" applyFont="1" applyBorder="1"/>
    <xf numFmtId="0" fontId="76" fillId="0" borderId="49" xfId="0" applyFont="1" applyBorder="1"/>
    <xf numFmtId="166" fontId="59" fillId="0" borderId="50" xfId="0" applyNumberFormat="1" applyFont="1" applyBorder="1"/>
    <xf numFmtId="166" fontId="59" fillId="0" borderId="51" xfId="0" applyNumberFormat="1" applyFont="1" applyBorder="1"/>
    <xf numFmtId="0" fontId="0" fillId="0" borderId="0" xfId="0" applyBorder="1" applyAlignment="1" applyProtection="1"/>
    <xf numFmtId="0" fontId="0" fillId="0" borderId="0" xfId="0" applyBorder="1" applyAlignment="1" applyProtection="1"/>
    <xf numFmtId="0" fontId="25" fillId="33" borderId="44" xfId="0" applyNumberFormat="1" applyFont="1" applyFill="1" applyBorder="1" applyAlignment="1" applyProtection="1">
      <alignment horizontal="left" vertical="top" wrapText="1"/>
    </xf>
    <xf numFmtId="0" fontId="25" fillId="33" borderId="45" xfId="0" applyNumberFormat="1" applyFont="1" applyFill="1" applyBorder="1" applyAlignment="1" applyProtection="1">
      <alignment horizontal="left" vertical="top" wrapText="1"/>
    </xf>
    <xf numFmtId="0" fontId="25" fillId="33" borderId="49" xfId="0" applyNumberFormat="1" applyFont="1" applyFill="1" applyBorder="1" applyAlignment="1" applyProtection="1">
      <alignment horizontal="left" vertical="top" wrapText="1"/>
    </xf>
    <xf numFmtId="0" fontId="25" fillId="33" borderId="50" xfId="0" applyNumberFormat="1" applyFont="1" applyFill="1" applyBorder="1" applyAlignment="1" applyProtection="1">
      <alignment horizontal="left" vertical="top" wrapText="1"/>
    </xf>
    <xf numFmtId="0" fontId="25" fillId="33" borderId="46" xfId="0" applyNumberFormat="1" applyFont="1" applyFill="1" applyBorder="1" applyAlignment="1" applyProtection="1">
      <alignment horizontal="left" vertical="top" wrapText="1"/>
    </xf>
    <xf numFmtId="0" fontId="25" fillId="33" borderId="51" xfId="0" applyNumberFormat="1" applyFont="1" applyFill="1" applyBorder="1" applyAlignment="1" applyProtection="1">
      <alignment horizontal="left" vertical="top" wrapText="1"/>
    </xf>
    <xf numFmtId="0" fontId="27" fillId="33" borderId="47" xfId="0" applyNumberFormat="1" applyFont="1" applyFill="1" applyBorder="1" applyAlignment="1" applyProtection="1">
      <alignment horizontal="center" vertical="center"/>
    </xf>
    <xf numFmtId="0" fontId="27" fillId="33" borderId="43" xfId="0" applyNumberFormat="1" applyFont="1" applyFill="1" applyBorder="1" applyAlignment="1" applyProtection="1">
      <alignment horizontal="center" vertical="center"/>
    </xf>
    <xf numFmtId="0" fontId="28" fillId="33" borderId="43" xfId="0" applyNumberFormat="1" applyFont="1" applyFill="1" applyBorder="1" applyAlignment="1" applyProtection="1">
      <alignment horizontal="center" vertical="center"/>
    </xf>
    <xf numFmtId="0" fontId="28" fillId="33" borderId="48" xfId="0" applyNumberFormat="1" applyFont="1" applyFill="1" applyBorder="1" applyAlignment="1" applyProtection="1">
      <alignment horizontal="center" vertical="center"/>
    </xf>
    <xf numFmtId="0" fontId="19" fillId="0" borderId="24" xfId="0" applyNumberFormat="1" applyFont="1" applyFill="1" applyBorder="1" applyAlignment="1" applyProtection="1"/>
    <xf numFmtId="0" fontId="0" fillId="0" borderId="25" xfId="0" applyBorder="1" applyAlignment="1" applyProtection="1"/>
    <xf numFmtId="0" fontId="0" fillId="0" borderId="26" xfId="0" applyBorder="1" applyAlignment="1" applyProtection="1"/>
    <xf numFmtId="0" fontId="0" fillId="0" borderId="27" xfId="0" applyBorder="1" applyAlignment="1" applyProtection="1"/>
    <xf numFmtId="0" fontId="0" fillId="0" borderId="0" xfId="0" applyAlignment="1" applyProtection="1"/>
    <xf numFmtId="0" fontId="0" fillId="0" borderId="28" xfId="0" applyBorder="1" applyAlignment="1" applyProtection="1"/>
    <xf numFmtId="0" fontId="0" fillId="0" borderId="29" xfId="0" applyBorder="1" applyAlignment="1" applyProtection="1"/>
    <xf numFmtId="0" fontId="0" fillId="0" borderId="30" xfId="0" applyBorder="1" applyAlignment="1" applyProtection="1"/>
    <xf numFmtId="0" fontId="0" fillId="0" borderId="31" xfId="0" applyBorder="1" applyAlignment="1" applyProtection="1"/>
    <xf numFmtId="0" fontId="26" fillId="33" borderId="29" xfId="0" applyNumberFormat="1" applyFont="1" applyFill="1" applyBorder="1" applyAlignment="1" applyProtection="1">
      <alignment horizontal="left" vertical="top" wrapText="1"/>
    </xf>
    <xf numFmtId="0" fontId="26" fillId="33" borderId="30" xfId="0" applyNumberFormat="1" applyFont="1" applyFill="1" applyBorder="1" applyAlignment="1" applyProtection="1">
      <alignment horizontal="left" vertical="top" wrapText="1"/>
    </xf>
    <xf numFmtId="0" fontId="32" fillId="33" borderId="24" xfId="0" applyNumberFormat="1" applyFont="1" applyFill="1" applyBorder="1" applyAlignment="1" applyProtection="1">
      <alignment horizontal="center" wrapText="1"/>
    </xf>
    <xf numFmtId="0" fontId="32" fillId="33" borderId="25" xfId="0" applyNumberFormat="1" applyFont="1" applyFill="1" applyBorder="1" applyAlignment="1" applyProtection="1">
      <alignment horizontal="center" wrapText="1"/>
    </xf>
    <xf numFmtId="0" fontId="32" fillId="33" borderId="26" xfId="0" applyNumberFormat="1" applyFont="1" applyFill="1" applyBorder="1" applyAlignment="1" applyProtection="1">
      <alignment horizontal="center" wrapText="1"/>
    </xf>
    <xf numFmtId="0" fontId="32" fillId="33" borderId="27" xfId="0" applyNumberFormat="1" applyFont="1" applyFill="1" applyBorder="1" applyAlignment="1" applyProtection="1">
      <alignment horizontal="center"/>
    </xf>
    <xf numFmtId="0" fontId="32" fillId="33" borderId="0" xfId="0" applyNumberFormat="1" applyFont="1" applyFill="1" applyBorder="1" applyAlignment="1" applyProtection="1">
      <alignment horizontal="center"/>
    </xf>
    <xf numFmtId="0" fontId="32" fillId="33" borderId="28" xfId="0" applyNumberFormat="1" applyFont="1" applyFill="1" applyBorder="1" applyAlignment="1" applyProtection="1">
      <alignment horizontal="center"/>
    </xf>
    <xf numFmtId="167" fontId="32" fillId="33" borderId="0" xfId="0" applyNumberFormat="1" applyFont="1" applyFill="1" applyBorder="1" applyAlignment="1" applyProtection="1">
      <alignment horizontal="center"/>
    </xf>
    <xf numFmtId="0" fontId="26" fillId="36" borderId="27" xfId="0" applyNumberFormat="1" applyFont="1" applyFill="1" applyBorder="1" applyAlignment="1" applyProtection="1">
      <alignment horizontal="center"/>
    </xf>
    <xf numFmtId="0" fontId="26" fillId="36" borderId="0" xfId="0" applyNumberFormat="1" applyFont="1" applyFill="1" applyBorder="1" applyAlignment="1" applyProtection="1">
      <alignment horizontal="center"/>
    </xf>
    <xf numFmtId="0" fontId="26" fillId="36" borderId="28" xfId="0" applyNumberFormat="1" applyFont="1" applyFill="1" applyBorder="1" applyAlignment="1" applyProtection="1">
      <alignment horizontal="center"/>
    </xf>
    <xf numFmtId="0" fontId="22" fillId="33" borderId="0" xfId="0" applyNumberFormat="1" applyFont="1" applyFill="1" applyBorder="1" applyAlignment="1" applyProtection="1"/>
    <xf numFmtId="0" fontId="23" fillId="37" borderId="39" xfId="0" applyNumberFormat="1" applyFont="1" applyFill="1" applyBorder="1" applyAlignment="1" applyProtection="1">
      <alignment horizontal="center" vertical="top"/>
    </xf>
    <xf numFmtId="0" fontId="23" fillId="37" borderId="40" xfId="0" applyNumberFormat="1" applyFont="1" applyFill="1" applyBorder="1" applyAlignment="1" applyProtection="1">
      <alignment horizontal="center" vertical="top"/>
    </xf>
    <xf numFmtId="0" fontId="23" fillId="37" borderId="41" xfId="0" applyNumberFormat="1" applyFont="1" applyFill="1" applyBorder="1" applyAlignment="1" applyProtection="1">
      <alignment horizontal="center" vertical="top"/>
    </xf>
    <xf numFmtId="0" fontId="23" fillId="37" borderId="10" xfId="0" applyNumberFormat="1" applyFont="1" applyFill="1" applyBorder="1" applyAlignment="1" applyProtection="1">
      <alignment horizontal="left" vertical="top"/>
    </xf>
    <xf numFmtId="0" fontId="26" fillId="36" borderId="29" xfId="0" applyNumberFormat="1" applyFont="1" applyFill="1" applyBorder="1" applyAlignment="1" applyProtection="1">
      <alignment horizontal="center"/>
    </xf>
    <xf numFmtId="0" fontId="26" fillId="36" borderId="30" xfId="0" applyNumberFormat="1" applyFont="1" applyFill="1" applyBorder="1" applyAlignment="1" applyProtection="1">
      <alignment horizontal="center"/>
    </xf>
    <xf numFmtId="0" fontId="26" fillId="36" borderId="31" xfId="0" applyNumberFormat="1" applyFont="1" applyFill="1" applyBorder="1" applyAlignment="1" applyProtection="1">
      <alignment horizontal="center"/>
    </xf>
    <xf numFmtId="0" fontId="46" fillId="33" borderId="44" xfId="47" applyFont="1" applyFill="1" applyBorder="1" applyAlignment="1">
      <alignment horizontal="center" vertical="top" wrapText="1"/>
    </xf>
    <xf numFmtId="0" fontId="46" fillId="33" borderId="45" xfId="47" applyFont="1" applyFill="1" applyBorder="1" applyAlignment="1">
      <alignment horizontal="center" vertical="top" wrapText="1"/>
    </xf>
    <xf numFmtId="0" fontId="46" fillId="33" borderId="46" xfId="47" applyFont="1" applyFill="1" applyBorder="1" applyAlignment="1">
      <alignment horizontal="center" vertical="top" wrapText="1"/>
    </xf>
    <xf numFmtId="0" fontId="26" fillId="33" borderId="29" xfId="47" applyFont="1" applyFill="1" applyBorder="1" applyAlignment="1">
      <alignment horizontal="left" vertical="top" wrapText="1"/>
    </xf>
    <xf numFmtId="0" fontId="26" fillId="33" borderId="30" xfId="47" applyFont="1" applyFill="1" applyBorder="1" applyAlignment="1">
      <alignment horizontal="left" vertical="top" wrapText="1"/>
    </xf>
    <xf numFmtId="0" fontId="26" fillId="33" borderId="31" xfId="47" applyFont="1" applyFill="1" applyBorder="1" applyAlignment="1">
      <alignment horizontal="left" vertical="top" wrapText="1"/>
    </xf>
    <xf numFmtId="0" fontId="32" fillId="33" borderId="24" xfId="47" applyFont="1" applyFill="1" applyBorder="1" applyAlignment="1">
      <alignment horizontal="center" vertical="center" wrapText="1"/>
    </xf>
    <xf numFmtId="0" fontId="32" fillId="33" borderId="25" xfId="47" applyFont="1" applyFill="1" applyBorder="1" applyAlignment="1">
      <alignment horizontal="center" vertical="center" wrapText="1"/>
    </xf>
    <xf numFmtId="0" fontId="32" fillId="33" borderId="26" xfId="47" applyFont="1" applyFill="1" applyBorder="1" applyAlignment="1">
      <alignment horizontal="center" vertical="center" wrapText="1"/>
    </xf>
    <xf numFmtId="0" fontId="49" fillId="38" borderId="27" xfId="47" applyFont="1" applyFill="1" applyBorder="1" applyAlignment="1">
      <alignment horizontal="center" vertical="center"/>
    </xf>
    <xf numFmtId="0" fontId="49" fillId="38" borderId="0" xfId="47" applyFont="1" applyFill="1" applyBorder="1" applyAlignment="1">
      <alignment horizontal="center" vertical="center"/>
    </xf>
    <xf numFmtId="0" fontId="49" fillId="38" borderId="28" xfId="47" applyFont="1" applyFill="1" applyBorder="1" applyAlignment="1">
      <alignment horizontal="center" vertical="center"/>
    </xf>
    <xf numFmtId="0" fontId="53" fillId="33" borderId="27" xfId="47" applyFont="1" applyFill="1" applyBorder="1" applyAlignment="1">
      <alignment vertical="center"/>
    </xf>
    <xf numFmtId="0" fontId="53" fillId="33" borderId="0" xfId="47" applyFont="1" applyFill="1" applyBorder="1" applyAlignment="1">
      <alignment vertical="center"/>
    </xf>
    <xf numFmtId="0" fontId="36" fillId="39" borderId="32" xfId="47" applyFont="1" applyFill="1" applyBorder="1" applyAlignment="1">
      <alignment horizontal="center" vertical="center"/>
    </xf>
    <xf numFmtId="0" fontId="36" fillId="39" borderId="27" xfId="47" applyFont="1" applyFill="1" applyBorder="1" applyAlignment="1">
      <alignment horizontal="center" vertical="center"/>
    </xf>
    <xf numFmtId="0" fontId="36" fillId="39" borderId="12" xfId="47" applyFont="1" applyFill="1" applyBorder="1" applyAlignment="1">
      <alignment horizontal="center" vertical="center" wrapText="1"/>
    </xf>
    <xf numFmtId="0" fontId="36" fillId="39" borderId="0" xfId="47" applyFont="1" applyFill="1" applyBorder="1" applyAlignment="1">
      <alignment horizontal="center" vertical="center" wrapText="1"/>
    </xf>
    <xf numFmtId="0" fontId="36" fillId="39" borderId="12" xfId="47" applyFont="1" applyFill="1" applyBorder="1" applyAlignment="1">
      <alignment horizontal="center" vertical="center"/>
    </xf>
    <xf numFmtId="0" fontId="36" fillId="39" borderId="13" xfId="47" applyFont="1" applyFill="1" applyBorder="1" applyAlignment="1">
      <alignment horizontal="center" vertical="center"/>
    </xf>
    <xf numFmtId="0" fontId="36" fillId="39" borderId="0" xfId="47" applyFont="1" applyFill="1" applyBorder="1" applyAlignment="1">
      <alignment horizontal="center" vertical="center"/>
    </xf>
    <xf numFmtId="0" fontId="36" fillId="39" borderId="18" xfId="47" applyFont="1" applyFill="1" applyBorder="1" applyAlignment="1">
      <alignment horizontal="center" vertical="center"/>
    </xf>
    <xf numFmtId="0" fontId="55" fillId="39" borderId="17" xfId="47" applyFont="1" applyFill="1" applyBorder="1" applyAlignment="1">
      <alignment horizontal="center" vertical="center" wrapText="1"/>
    </xf>
    <xf numFmtId="0" fontId="55" fillId="39" borderId="0" xfId="47" applyFont="1" applyFill="1" applyBorder="1" applyAlignment="1">
      <alignment horizontal="center" vertical="center" wrapText="1"/>
    </xf>
    <xf numFmtId="0" fontId="55" fillId="39" borderId="28" xfId="47" applyFont="1" applyFill="1" applyBorder="1" applyAlignment="1">
      <alignment horizontal="center" vertical="center" wrapText="1"/>
    </xf>
    <xf numFmtId="0" fontId="48" fillId="0" borderId="24" xfId="47" applyFont="1" applyBorder="1" applyAlignment="1">
      <alignment horizontal="right" vertical="center"/>
    </xf>
    <xf numFmtId="0" fontId="0" fillId="0" borderId="0" xfId="0" applyBorder="1" applyAlignment="1" applyProtection="1"/>
    <xf numFmtId="169" fontId="23" fillId="33" borderId="15" xfId="47" applyNumberFormat="1" applyFont="1" applyFill="1" applyBorder="1" applyAlignment="1">
      <alignment horizontal="center" vertical="center"/>
    </xf>
    <xf numFmtId="169" fontId="23" fillId="33" borderId="16" xfId="47" applyNumberFormat="1" applyFont="1" applyFill="1" applyBorder="1" applyAlignment="1">
      <alignment horizontal="center" vertical="center"/>
    </xf>
    <xf numFmtId="0" fontId="55" fillId="39" borderId="27" xfId="47" applyFont="1" applyFill="1" applyBorder="1" applyAlignment="1">
      <alignment horizontal="center" vertical="center"/>
    </xf>
    <xf numFmtId="0" fontId="55" fillId="39" borderId="0" xfId="47" applyFont="1" applyFill="1" applyBorder="1" applyAlignment="1">
      <alignment horizontal="center" vertical="center"/>
    </xf>
    <xf numFmtId="0" fontId="55" fillId="39" borderId="18" xfId="47" applyFont="1" applyFill="1" applyBorder="1" applyAlignment="1">
      <alignment horizontal="center" vertical="center"/>
    </xf>
    <xf numFmtId="0" fontId="49" fillId="38" borderId="29" xfId="47" applyFont="1" applyFill="1" applyBorder="1" applyAlignment="1">
      <alignment horizontal="center" vertical="center"/>
    </xf>
    <xf numFmtId="0" fontId="49" fillId="38" borderId="30" xfId="47" applyFont="1" applyFill="1" applyBorder="1" applyAlignment="1">
      <alignment horizontal="center" vertical="center"/>
    </xf>
    <xf numFmtId="0" fontId="49" fillId="38" borderId="31" xfId="47" applyFont="1" applyFill="1" applyBorder="1" applyAlignment="1">
      <alignment horizontal="center" vertical="center"/>
    </xf>
    <xf numFmtId="0" fontId="23" fillId="37" borderId="39" xfId="47" applyFont="1" applyFill="1" applyBorder="1" applyAlignment="1">
      <alignment horizontal="center" vertical="top"/>
    </xf>
    <xf numFmtId="0" fontId="23" fillId="37" borderId="40" xfId="47" applyFont="1" applyFill="1" applyBorder="1" applyAlignment="1">
      <alignment horizontal="center" vertical="top"/>
    </xf>
    <xf numFmtId="0" fontId="23" fillId="37" borderId="41" xfId="47" applyFont="1" applyFill="1" applyBorder="1" applyAlignment="1">
      <alignment horizontal="center" vertical="top"/>
    </xf>
    <xf numFmtId="0" fontId="22" fillId="33" borderId="29" xfId="0" applyFont="1" applyFill="1" applyBorder="1" applyAlignment="1">
      <alignment horizontal="center" vertical="top" wrapText="1"/>
    </xf>
    <xf numFmtId="0" fontId="22" fillId="33" borderId="30" xfId="0" applyFont="1" applyFill="1" applyBorder="1" applyAlignment="1">
      <alignment horizontal="center" vertical="top" wrapText="1"/>
    </xf>
    <xf numFmtId="0" fontId="22" fillId="33" borderId="31" xfId="0" applyFont="1" applyFill="1" applyBorder="1" applyAlignment="1">
      <alignment horizontal="center" vertical="top" wrapText="1"/>
    </xf>
    <xf numFmtId="0" fontId="32" fillId="33" borderId="24" xfId="0" applyFont="1" applyFill="1" applyBorder="1" applyAlignment="1">
      <alignment horizontal="center" vertical="center"/>
    </xf>
    <xf numFmtId="0" fontId="32" fillId="33" borderId="25" xfId="0" applyFont="1" applyFill="1" applyBorder="1" applyAlignment="1">
      <alignment horizontal="center" vertical="center"/>
    </xf>
    <xf numFmtId="0" fontId="49" fillId="38" borderId="27" xfId="0" applyFont="1" applyFill="1" applyBorder="1" applyAlignment="1">
      <alignment horizontal="center" vertical="center"/>
    </xf>
    <xf numFmtId="0" fontId="49" fillId="38" borderId="0" xfId="0" applyFont="1" applyFill="1" applyBorder="1" applyAlignment="1">
      <alignment horizontal="center" vertical="center"/>
    </xf>
    <xf numFmtId="0" fontId="49" fillId="38" borderId="28" xfId="0" applyFont="1" applyFill="1" applyBorder="1" applyAlignment="1">
      <alignment horizontal="center" vertical="center"/>
    </xf>
    <xf numFmtId="0" fontId="32" fillId="33" borderId="27" xfId="0" applyFont="1" applyFill="1" applyBorder="1" applyAlignment="1">
      <alignment vertical="center"/>
    </xf>
    <xf numFmtId="0" fontId="32" fillId="33" borderId="0" xfId="0" applyFont="1" applyFill="1" applyBorder="1" applyAlignment="1">
      <alignment vertical="center"/>
    </xf>
    <xf numFmtId="0" fontId="53" fillId="33" borderId="0" xfId="0" applyFont="1" applyFill="1" applyBorder="1" applyAlignment="1">
      <alignment horizontal="right" vertical="center"/>
    </xf>
    <xf numFmtId="0" fontId="49" fillId="38" borderId="29" xfId="0" applyFont="1" applyFill="1" applyBorder="1" applyAlignment="1">
      <alignment horizontal="center" vertical="center"/>
    </xf>
    <xf numFmtId="0" fontId="49" fillId="38" borderId="30" xfId="0" applyFont="1" applyFill="1" applyBorder="1" applyAlignment="1">
      <alignment horizontal="center" vertical="center"/>
    </xf>
    <xf numFmtId="0" fontId="49" fillId="38" borderId="31" xfId="0" applyFont="1" applyFill="1" applyBorder="1" applyAlignment="1">
      <alignment horizontal="center" vertical="center"/>
    </xf>
    <xf numFmtId="0" fontId="35" fillId="37" borderId="39" xfId="0" applyFont="1" applyFill="1" applyBorder="1" applyAlignment="1">
      <alignment horizontal="center" vertical="center"/>
    </xf>
    <xf numFmtId="0" fontId="35" fillId="37" borderId="40" xfId="0" applyFont="1" applyFill="1" applyBorder="1" applyAlignment="1">
      <alignment horizontal="center" vertical="center"/>
    </xf>
    <xf numFmtId="0" fontId="35" fillId="37" borderId="41" xfId="0" applyFont="1" applyFill="1" applyBorder="1" applyAlignment="1">
      <alignment horizontal="center" vertical="center"/>
    </xf>
    <xf numFmtId="0" fontId="53" fillId="33" borderId="24" xfId="0" applyFont="1" applyFill="1" applyBorder="1" applyAlignment="1">
      <alignment horizontal="center" wrapText="1"/>
    </xf>
    <xf numFmtId="0" fontId="53" fillId="33" borderId="25" xfId="0" applyFont="1" applyFill="1" applyBorder="1" applyAlignment="1">
      <alignment horizontal="center" wrapText="1"/>
    </xf>
    <xf numFmtId="0" fontId="53" fillId="33" borderId="26" xfId="0" applyFont="1" applyFill="1" applyBorder="1" applyAlignment="1">
      <alignment horizontal="center" wrapText="1"/>
    </xf>
    <xf numFmtId="0" fontId="49" fillId="38" borderId="27" xfId="0" applyFont="1" applyFill="1" applyBorder="1" applyAlignment="1">
      <alignment vertical="center"/>
    </xf>
    <xf numFmtId="0" fontId="49" fillId="38" borderId="0" xfId="0" applyFont="1" applyFill="1" applyBorder="1" applyAlignment="1">
      <alignment vertical="center"/>
    </xf>
    <xf numFmtId="0" fontId="49" fillId="38" borderId="28" xfId="0" applyFont="1" applyFill="1" applyBorder="1" applyAlignment="1">
      <alignment vertical="center"/>
    </xf>
    <xf numFmtId="0" fontId="53" fillId="33" borderId="27" xfId="0" applyFont="1" applyFill="1" applyBorder="1" applyAlignment="1">
      <alignment vertical="center"/>
    </xf>
    <xf numFmtId="0" fontId="53" fillId="33" borderId="0" xfId="0" applyFont="1" applyFill="1" applyBorder="1" applyAlignment="1">
      <alignment vertical="center"/>
    </xf>
    <xf numFmtId="0" fontId="53" fillId="33" borderId="28" xfId="0" applyFont="1" applyFill="1" applyBorder="1" applyAlignment="1">
      <alignment horizontal="right" vertical="center"/>
    </xf>
    <xf numFmtId="0" fontId="55" fillId="38" borderId="27" xfId="0" applyFont="1" applyFill="1" applyBorder="1" applyAlignment="1">
      <alignment horizontal="left" vertical="center"/>
    </xf>
    <xf numFmtId="0" fontId="55" fillId="38" borderId="0" xfId="0" applyFont="1" applyFill="1" applyBorder="1" applyAlignment="1">
      <alignment horizontal="left" vertical="center"/>
    </xf>
    <xf numFmtId="173" fontId="22" fillId="33" borderId="0" xfId="0" applyNumberFormat="1" applyFont="1" applyFill="1" applyBorder="1" applyAlignment="1">
      <alignment horizontal="right" vertical="top"/>
    </xf>
    <xf numFmtId="0" fontId="23" fillId="37" borderId="39" xfId="0" applyFont="1" applyFill="1" applyBorder="1" applyAlignment="1">
      <alignment horizontal="center" vertical="top"/>
    </xf>
    <xf numFmtId="0" fontId="23" fillId="37" borderId="40" xfId="0" applyFont="1" applyFill="1" applyBorder="1" applyAlignment="1">
      <alignment horizontal="center" vertical="top"/>
    </xf>
    <xf numFmtId="0" fontId="23" fillId="37" borderId="41" xfId="0" applyFont="1" applyFill="1" applyBorder="1" applyAlignment="1">
      <alignment horizontal="center" vertical="top"/>
    </xf>
    <xf numFmtId="0" fontId="26" fillId="33" borderId="39" xfId="0" applyFont="1" applyFill="1" applyBorder="1" applyAlignment="1">
      <alignment horizontal="left" vertical="top"/>
    </xf>
    <xf numFmtId="0" fontId="26" fillId="33" borderId="40" xfId="0" applyFont="1" applyFill="1" applyBorder="1" applyAlignment="1">
      <alignment horizontal="left" vertical="top"/>
    </xf>
    <xf numFmtId="0" fontId="26" fillId="33" borderId="41" xfId="0" applyFont="1" applyFill="1" applyBorder="1" applyAlignment="1">
      <alignment horizontal="left" vertical="top"/>
    </xf>
    <xf numFmtId="0" fontId="55" fillId="38" borderId="28" xfId="0" applyFont="1" applyFill="1" applyBorder="1" applyAlignment="1">
      <alignment horizontal="left" vertical="center"/>
    </xf>
    <xf numFmtId="0" fontId="51" fillId="41" borderId="0" xfId="0" applyFont="1" applyFill="1" applyBorder="1" applyAlignment="1">
      <alignment horizontal="center" vertical="center"/>
    </xf>
    <xf numFmtId="0" fontId="71" fillId="37" borderId="0" xfId="0" applyFont="1" applyFill="1" applyBorder="1" applyAlignment="1">
      <alignment horizontal="center" vertical="center"/>
    </xf>
    <xf numFmtId="0" fontId="71" fillId="37" borderId="28" xfId="0" applyFont="1" applyFill="1" applyBorder="1" applyAlignment="1">
      <alignment horizontal="center" vertical="center"/>
    </xf>
    <xf numFmtId="0" fontId="49" fillId="38" borderId="29" xfId="0" applyFont="1" applyFill="1" applyBorder="1" applyAlignment="1">
      <alignment vertical="center"/>
    </xf>
    <xf numFmtId="0" fontId="49" fillId="38" borderId="30" xfId="0" applyFont="1" applyFill="1" applyBorder="1" applyAlignment="1">
      <alignment vertical="center"/>
    </xf>
    <xf numFmtId="0" fontId="49" fillId="38" borderId="31" xfId="0" applyFont="1" applyFill="1" applyBorder="1" applyAlignment="1">
      <alignment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[0]" xfId="29" builtinId="6" customBuiltin="1"/>
    <cellStyle name="Currency" xfId="30" builtinId="4" customBuiltin="1"/>
    <cellStyle name="Currency [0]" xfId="31" builtinId="7" customBuiltin="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 customBuiltin="1"/>
    <cellStyle name="Normal 2" xfId="47" xr:uid="{AB1915AC-A3A3-42EC-9259-CCA1E2199217}"/>
    <cellStyle name="Note" xfId="41" builtinId="10" customBuiltin="1"/>
    <cellStyle name="Output" xfId="42" builtinId="21" customBuiltin="1"/>
    <cellStyle name="Percent" xfId="43" builtinId="5" customBuiltin="1"/>
    <cellStyle name="Title" xfId="44" builtinId="15" customBuiltin="1"/>
    <cellStyle name="Total" xfId="45" builtinId="25" customBuiltin="1"/>
    <cellStyle name="Warning Text" xfId="46" builtinId="11" customBuiltin="1"/>
  </cellStyles>
  <dxfs count="4">
    <dxf>
      <font>
        <b val="0"/>
        <i val="0"/>
        <color rgb="FF8B0000"/>
        <name val="Arial"/>
      </font>
      <fill>
        <patternFill patternType="none"/>
      </fill>
      <border>
        <left/>
        <right/>
        <top/>
        <bottom/>
      </border>
    </dxf>
    <dxf>
      <font>
        <b val="0"/>
        <i val="0"/>
        <color rgb="FF8B0000"/>
        <name val="Arial"/>
      </font>
      <fill>
        <patternFill patternType="none"/>
      </fill>
      <border>
        <left/>
        <right/>
        <top/>
        <bottom/>
      </border>
    </dxf>
    <dxf>
      <font>
        <b val="0"/>
        <i val="0"/>
        <sz val="11"/>
        <color rgb="FF8B0000"/>
        <name val="Arial"/>
      </font>
    </dxf>
    <dxf>
      <font>
        <b val="0"/>
        <i val="0"/>
        <color rgb="FF8B0000"/>
        <name val="Arial"/>
      </font>
      <fill>
        <patternFill patternType="none"/>
      </fill>
      <border>
        <left/>
        <right/>
        <top/>
        <bottom/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'Expense Account Analysis'!$C$14</c:f>
              <c:strCache>
                <c:ptCount val="1"/>
                <c:pt idx="0">
                  <c:v>This Year</c:v>
                </c:pt>
              </c:strCache>
            </c:strRef>
          </c:tx>
          <c:spPr>
            <a:solidFill>
              <a:srgbClr val="396AB1"/>
            </a:solidFill>
            <a:ln w="0">
              <a:solidFill>
                <a:srgbClr val="396AB1"/>
              </a:solidFill>
            </a:ln>
            <a:effectLst/>
          </c:spPr>
          <c:invertIfNegative val="0"/>
          <c:cat>
            <c:strRef>
              <c:f>'Expense Account Analysis'!$B$15:$B$24</c:f>
              <c:strCache>
                <c:ptCount val="10"/>
                <c:pt idx="0">
                  <c:v> Insurance Expense</c:v>
                </c:pt>
                <c:pt idx="1">
                  <c:v> Utilities</c:v>
                </c:pt>
                <c:pt idx="2">
                  <c:v> TV Advertising</c:v>
                </c:pt>
                <c:pt idx="3">
                  <c:v> Janitorial Expense</c:v>
                </c:pt>
                <c:pt idx="4">
                  <c:v> Landscaping</c:v>
                </c:pt>
                <c:pt idx="5">
                  <c:v> Utilities</c:v>
                </c:pt>
                <c:pt idx="6">
                  <c:v> Internet &amp; Cable</c:v>
                </c:pt>
                <c:pt idx="7">
                  <c:v> Rent/Lease</c:v>
                </c:pt>
                <c:pt idx="8">
                  <c:v> 68100 Telephone Expense</c:v>
                </c:pt>
                <c:pt idx="9">
                  <c:v> Internet &amp; Cable</c:v>
                </c:pt>
              </c:strCache>
            </c:strRef>
          </c:cat>
          <c:val>
            <c:numRef>
              <c:f>'Expense Account Analysis'!$C$15:$C$24</c:f>
              <c:numCache>
                <c:formatCode>\$#,##0</c:formatCode>
                <c:ptCount val="10"/>
                <c:pt idx="0">
                  <c:v>234000</c:v>
                </c:pt>
                <c:pt idx="1">
                  <c:v>80829.649999999994</c:v>
                </c:pt>
                <c:pt idx="2">
                  <c:v>79500</c:v>
                </c:pt>
                <c:pt idx="3">
                  <c:v>52500</c:v>
                </c:pt>
                <c:pt idx="4">
                  <c:v>26500</c:v>
                </c:pt>
                <c:pt idx="5">
                  <c:v>24000</c:v>
                </c:pt>
                <c:pt idx="6">
                  <c:v>20000</c:v>
                </c:pt>
                <c:pt idx="7">
                  <c:v>13020</c:v>
                </c:pt>
                <c:pt idx="8">
                  <c:v>10000</c:v>
                </c:pt>
                <c:pt idx="9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B-427F-A091-6AAEDC9594C1}"/>
            </c:ext>
          </c:extLst>
        </c:ser>
        <c:ser>
          <c:idx val="1"/>
          <c:order val="1"/>
          <c:tx>
            <c:strRef>
              <c:f>'Expense Account Analysis'!$D$14</c:f>
              <c:strCache>
                <c:ptCount val="1"/>
                <c:pt idx="0">
                  <c:v>Same Period 
Last Year</c:v>
                </c:pt>
              </c:strCache>
            </c:strRef>
          </c:tx>
          <c:spPr>
            <a:solidFill>
              <a:srgbClr val="A5A5A5">
                <a:shade val="65000"/>
              </a:srgbClr>
            </a:solidFill>
            <a:ln w="0">
              <a:solidFill>
                <a:srgbClr val="BFBFBF"/>
              </a:solidFill>
            </a:ln>
            <a:effectLst/>
          </c:spPr>
          <c:invertIfNegative val="0"/>
          <c:cat>
            <c:strRef>
              <c:f>'Expense Account Analysis'!$B$15:$B$24</c:f>
              <c:strCache>
                <c:ptCount val="10"/>
                <c:pt idx="0">
                  <c:v> Insurance Expense</c:v>
                </c:pt>
                <c:pt idx="1">
                  <c:v> Utilities</c:v>
                </c:pt>
                <c:pt idx="2">
                  <c:v> TV Advertising</c:v>
                </c:pt>
                <c:pt idx="3">
                  <c:v> Janitorial Expense</c:v>
                </c:pt>
                <c:pt idx="4">
                  <c:v> Landscaping</c:v>
                </c:pt>
                <c:pt idx="5">
                  <c:v> Utilities</c:v>
                </c:pt>
                <c:pt idx="6">
                  <c:v> Internet &amp; Cable</c:v>
                </c:pt>
                <c:pt idx="7">
                  <c:v> Rent/Lease</c:v>
                </c:pt>
                <c:pt idx="8">
                  <c:v> 68100 Telephone Expense</c:v>
                </c:pt>
                <c:pt idx="9">
                  <c:v> Internet &amp; Cable</c:v>
                </c:pt>
              </c:strCache>
            </c:strRef>
          </c:cat>
          <c:val>
            <c:numRef>
              <c:f>'Expense Account Analysis'!$D$15:$D$24</c:f>
              <c:numCache>
                <c:formatCode>\$#,##0</c:formatCode>
                <c:ptCount val="10"/>
                <c:pt idx="0">
                  <c:v>108000</c:v>
                </c:pt>
                <c:pt idx="1">
                  <c:v>77000</c:v>
                </c:pt>
                <c:pt idx="2">
                  <c:v>36000</c:v>
                </c:pt>
                <c:pt idx="3">
                  <c:v>24000</c:v>
                </c:pt>
                <c:pt idx="4">
                  <c:v>12000</c:v>
                </c:pt>
                <c:pt idx="5">
                  <c:v>24000</c:v>
                </c:pt>
                <c:pt idx="6">
                  <c:v>10000</c:v>
                </c:pt>
                <c:pt idx="7">
                  <c:v>12000</c:v>
                </c:pt>
                <c:pt idx="8">
                  <c:v>9000</c:v>
                </c:pt>
                <c:pt idx="9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B-427F-A091-6AAEDC959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96164313"/>
        <c:axId val="31227530"/>
      </c:barChart>
      <c:catAx>
        <c:axId val="9616431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solidFill>
              <a:schemeClr val="tx1">
                <a:tint val="15000"/>
              </a:schemeClr>
            </a:solidFill>
          </a:ln>
          <a:effectLst/>
        </c:spPr>
        <c:txPr>
          <a:bodyPr rot="-60000000" rtlCol="0"/>
          <a:lstStyle/>
          <a:p>
            <a:pPr>
              <a:defRPr sz="900" b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227530"/>
        <c:crosses val="autoZero"/>
        <c:auto val="1"/>
        <c:lblAlgn val="ctr"/>
        <c:lblOffset val="0"/>
        <c:tickMarkSkip val="1"/>
        <c:noMultiLvlLbl val="1"/>
      </c:catAx>
      <c:valAx>
        <c:axId val="31227530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tint val="15000"/>
                </a:schemeClr>
              </a:solidFill>
            </a:ln>
            <a:effectLst/>
          </c:spPr>
        </c:majorGridlines>
        <c:numFmt formatCode="\$#,##0" sourceLinked="0"/>
        <c:majorTickMark val="none"/>
        <c:minorTickMark val="none"/>
        <c:tickLblPos val="nextTo"/>
        <c:spPr>
          <a:ln w="9525">
            <a:solidFill>
              <a:schemeClr val="bg1">
                <a:shade val="75000"/>
                <a:tint val="15000"/>
              </a:schemeClr>
            </a:solidFill>
          </a:ln>
          <a:effectLst/>
        </c:spPr>
        <c:txPr>
          <a:bodyPr rot="-60000000" rtlCol="0"/>
          <a:lstStyle/>
          <a:p>
            <a:pPr>
              <a:defRPr sz="999" b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16431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rgbClr val="000000"/>
          </a:solidFill>
        </a:ln>
        <a:effectLst/>
      </c:spPr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800" b="0">
                <a:solidFill>
                  <a:srgbClr val="595959"/>
                </a:solidFill>
                <a:latin typeface="Arial"/>
                <a:ea typeface="Arial"/>
                <a:cs typeface="Arial"/>
              </a:defRPr>
            </a:pPr>
            <a:r>
              <a:rPr lang="en-US" sz="1800" b="0">
                <a:solidFill>
                  <a:srgbClr val="595959"/>
                </a:solidFill>
                <a:latin typeface="Arial"/>
                <a:ea typeface="Arial"/>
                <a:cs typeface="Arial"/>
              </a:rPr>
              <a:t>Total Income w/ Variance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'Income Analysis YOY but Month'!$B$9</c:f>
              <c:strCache>
                <c:ptCount val="1"/>
                <c:pt idx="0">
                  <c:v>This Year Income</c:v>
                </c:pt>
              </c:strCache>
            </c:strRef>
          </c:tx>
          <c:spPr>
            <a:solidFill>
              <a:srgbClr val="4472C4"/>
            </a:solidFill>
            <a:ln w="0">
              <a:solidFill>
                <a:srgbClr val="000000"/>
              </a:solidFill>
            </a:ln>
            <a:effectLst/>
          </c:spPr>
          <c:invertIfNegative val="0"/>
          <c:cat>
            <c:strRef>
              <c:f>'Income Analysis YOY but Month'!$C$7:$N$7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'Income Analysis YOY but Month'!$C$9:$N$9</c:f>
              <c:numCache>
                <c:formatCode>#,##0</c:formatCode>
                <c:ptCount val="12"/>
                <c:pt idx="0">
                  <c:v>810262</c:v>
                </c:pt>
                <c:pt idx="1">
                  <c:v>832227</c:v>
                </c:pt>
                <c:pt idx="2">
                  <c:v>833602.19</c:v>
                </c:pt>
                <c:pt idx="3">
                  <c:v>826830</c:v>
                </c:pt>
                <c:pt idx="4">
                  <c:v>808872</c:v>
                </c:pt>
                <c:pt idx="5">
                  <c:v>660600</c:v>
                </c:pt>
                <c:pt idx="6">
                  <c:v>664310</c:v>
                </c:pt>
                <c:pt idx="7">
                  <c:v>660600</c:v>
                </c:pt>
                <c:pt idx="8">
                  <c:v>658771</c:v>
                </c:pt>
                <c:pt idx="9">
                  <c:v>660600</c:v>
                </c:pt>
                <c:pt idx="10">
                  <c:v>660600</c:v>
                </c:pt>
                <c:pt idx="11">
                  <c:v>660600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6-4F2B-996C-83283DC6C4D2}"/>
            </c:ext>
          </c:extLst>
        </c:ser>
        <c:ser>
          <c:idx val="1"/>
          <c:order val="1"/>
          <c:tx>
            <c:strRef>
              <c:f>'Income Analysis YOY but Month'!$B$8</c:f>
              <c:strCache>
                <c:ptCount val="1"/>
                <c:pt idx="0">
                  <c:v>Last Year Income</c:v>
                </c:pt>
              </c:strCache>
            </c:strRef>
          </c:tx>
          <c:spPr>
            <a:solidFill>
              <a:srgbClr val="D8D8D8"/>
            </a:solidFill>
            <a:ln w="0">
              <a:solidFill>
                <a:srgbClr val="000000"/>
              </a:solidFill>
            </a:ln>
            <a:effectLst/>
          </c:spPr>
          <c:invertIfNegative val="0"/>
          <c:cat>
            <c:strRef>
              <c:f>'Income Analysis YOY but Month'!$C$7:$N$7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'Income Analysis YOY but Month'!$C$8:$N$8</c:f>
              <c:numCache>
                <c:formatCode>#,##0</c:formatCode>
                <c:ptCount val="12"/>
                <c:pt idx="0">
                  <c:v>330300</c:v>
                </c:pt>
                <c:pt idx="1">
                  <c:v>330300</c:v>
                </c:pt>
                <c:pt idx="2">
                  <c:v>330300</c:v>
                </c:pt>
                <c:pt idx="3">
                  <c:v>330300</c:v>
                </c:pt>
                <c:pt idx="4">
                  <c:v>330300</c:v>
                </c:pt>
                <c:pt idx="5">
                  <c:v>330300</c:v>
                </c:pt>
                <c:pt idx="6">
                  <c:v>330300</c:v>
                </c:pt>
                <c:pt idx="7">
                  <c:v>330300</c:v>
                </c:pt>
                <c:pt idx="8">
                  <c:v>330300</c:v>
                </c:pt>
                <c:pt idx="9">
                  <c:v>330300</c:v>
                </c:pt>
                <c:pt idx="10">
                  <c:v>330300</c:v>
                </c:pt>
                <c:pt idx="11">
                  <c:v>330300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26-4F2B-996C-83283DC6C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97964359"/>
        <c:axId val="74429177"/>
      </c:barChart>
      <c:lineChart>
        <c:grouping val="standard"/>
        <c:varyColors val="0"/>
        <c:ser>
          <c:idx val="2"/>
          <c:order val="2"/>
          <c:tx>
            <c:strRef>
              <c:f>'Income Analysis YOY but Month'!$B$10</c:f>
              <c:strCache>
                <c:ptCount val="1"/>
                <c:pt idx="0">
                  <c:v>Variance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/>
          </c:spPr>
          <c:marker>
            <c:symbol val="none"/>
          </c:marker>
          <c:cat>
            <c:strRef>
              <c:f>'Income Analysis YOY but Month'!$C$7:$N$7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'Income Analysis YOY but Month'!$C$10:$N$10</c:f>
              <c:numCache>
                <c:formatCode>\ #,##0;\ \(#,##0\);\ "-"??;@</c:formatCode>
                <c:ptCount val="12"/>
                <c:pt idx="0">
                  <c:v>479962</c:v>
                </c:pt>
                <c:pt idx="1">
                  <c:v>501927</c:v>
                </c:pt>
                <c:pt idx="2">
                  <c:v>503302.18999999994</c:v>
                </c:pt>
                <c:pt idx="3">
                  <c:v>496530</c:v>
                </c:pt>
                <c:pt idx="4">
                  <c:v>478572</c:v>
                </c:pt>
                <c:pt idx="5">
                  <c:v>330300</c:v>
                </c:pt>
                <c:pt idx="6">
                  <c:v>334010</c:v>
                </c:pt>
                <c:pt idx="7">
                  <c:v>330300</c:v>
                </c:pt>
                <c:pt idx="8">
                  <c:v>328471</c:v>
                </c:pt>
                <c:pt idx="9">
                  <c:v>330300</c:v>
                </c:pt>
                <c:pt idx="10">
                  <c:v>330300</c:v>
                </c:pt>
                <c:pt idx="11">
                  <c:v>330300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6-4F2B-996C-83283DC6C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05344"/>
        <c:axId val="24443018"/>
      </c:lineChart>
      <c:catAx>
        <c:axId val="97964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429177"/>
        <c:crosses val="autoZero"/>
        <c:auto val="1"/>
        <c:lblAlgn val="ctr"/>
        <c:lblOffset val="0"/>
        <c:tickMarkSkip val="1"/>
        <c:noMultiLvlLbl val="1"/>
      </c:catAx>
      <c:valAx>
        <c:axId val="74429177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964359"/>
        <c:crosses val="autoZero"/>
        <c:crossBetween val="between"/>
      </c:valAx>
      <c:valAx>
        <c:axId val="24443018"/>
        <c:scaling>
          <c:orientation val="minMax"/>
        </c:scaling>
        <c:delete val="0"/>
        <c:axPos val="r"/>
        <c:numFmt formatCode="\ #,##0;\ \(#,##0\);\ &quot;-&quot;??;@" sourceLinked="1"/>
        <c:majorTickMark val="none"/>
        <c:minorTickMark val="none"/>
        <c:tickLblPos val="nextTo"/>
        <c:spPr>
          <a:ln>
            <a:noFill/>
          </a:ln>
          <a:effectLst/>
        </c:spPr>
        <c:txPr>
          <a:bodyPr rot="-60000000"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05344"/>
        <c:crosses val="max"/>
        <c:crossBetween val="between"/>
      </c:valAx>
      <c:catAx>
        <c:axId val="34805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443018"/>
        <c:crosses val="autoZero"/>
        <c:auto val="1"/>
        <c:lblAlgn val="ctr"/>
        <c:lblOffset val="0"/>
        <c:tickMarkSkip val="1"/>
        <c:noMultiLvlLbl val="1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rgbClr val="000000"/>
          </a:solidFill>
        </a:ln>
        <a:effectLst/>
      </c:spPr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800" b="0">
                <a:solidFill>
                  <a:srgbClr val="595959"/>
                </a:solidFill>
                <a:latin typeface="Arial"/>
                <a:ea typeface="Arial"/>
                <a:cs typeface="Arial"/>
              </a:defRPr>
            </a:pPr>
            <a:r>
              <a:rPr lang="en-US" sz="1800" b="0">
                <a:solidFill>
                  <a:srgbClr val="595959"/>
                </a:solidFill>
                <a:latin typeface="Arial"/>
                <a:ea typeface="Arial"/>
                <a:cs typeface="Arial"/>
              </a:rPr>
              <a:t>Net Income w/ Variance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'Income Analysis YOY but Month'!$B$32</c:f>
              <c:strCache>
                <c:ptCount val="1"/>
                <c:pt idx="0">
                  <c:v>This Year Net Income</c:v>
                </c:pt>
              </c:strCache>
            </c:strRef>
          </c:tx>
          <c:spPr>
            <a:solidFill>
              <a:srgbClr val="578336"/>
            </a:solidFill>
            <a:ln w="0">
              <a:solidFill>
                <a:srgbClr val="000000"/>
              </a:solidFill>
            </a:ln>
            <a:effectLst/>
          </c:spPr>
          <c:invertIfNegative val="0"/>
          <c:cat>
            <c:strRef>
              <c:f>'Income Analysis YOY but Month'!$C$30:$N$30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'Income Analysis YOY but Month'!$C$32:$N$32</c:f>
              <c:numCache>
                <c:formatCode>#,##0</c:formatCode>
                <c:ptCount val="12"/>
                <c:pt idx="0">
                  <c:v>240642.4</c:v>
                </c:pt>
                <c:pt idx="1">
                  <c:v>264248.40000000002</c:v>
                </c:pt>
                <c:pt idx="2">
                  <c:v>265722.84999999998</c:v>
                </c:pt>
                <c:pt idx="3">
                  <c:v>257279.57</c:v>
                </c:pt>
                <c:pt idx="4">
                  <c:v>249742.07999999999</c:v>
                </c:pt>
                <c:pt idx="5">
                  <c:v>207232.41</c:v>
                </c:pt>
                <c:pt idx="6">
                  <c:v>214087.12</c:v>
                </c:pt>
                <c:pt idx="7">
                  <c:v>176877.12</c:v>
                </c:pt>
                <c:pt idx="8">
                  <c:v>208548.12</c:v>
                </c:pt>
                <c:pt idx="9">
                  <c:v>196877.12</c:v>
                </c:pt>
                <c:pt idx="10">
                  <c:v>210377.12</c:v>
                </c:pt>
                <c:pt idx="11">
                  <c:v>198677.12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0-435B-829B-FD26DDE1503E}"/>
            </c:ext>
          </c:extLst>
        </c:ser>
        <c:ser>
          <c:idx val="1"/>
          <c:order val="1"/>
          <c:tx>
            <c:strRef>
              <c:f>'Income Analysis YOY but Month'!$B$31</c:f>
              <c:strCache>
                <c:ptCount val="1"/>
                <c:pt idx="0">
                  <c:v>Last Year Net Income</c:v>
                </c:pt>
              </c:strCache>
            </c:strRef>
          </c:tx>
          <c:spPr>
            <a:solidFill>
              <a:srgbClr val="D8D8D8"/>
            </a:solidFill>
            <a:ln w="0">
              <a:solidFill>
                <a:srgbClr val="000000"/>
              </a:solidFill>
            </a:ln>
            <a:effectLst/>
          </c:spPr>
          <c:invertIfNegative val="0"/>
          <c:cat>
            <c:strRef>
              <c:f>'Income Analysis YOY but Month'!$C$30:$N$30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'Income Analysis YOY but Month'!$C$31:$N$31</c:f>
              <c:numCache>
                <c:formatCode>#,##0</c:formatCode>
                <c:ptCount val="12"/>
                <c:pt idx="0">
                  <c:v>206994.28</c:v>
                </c:pt>
                <c:pt idx="1">
                  <c:v>206994.28</c:v>
                </c:pt>
                <c:pt idx="2">
                  <c:v>206994.28</c:v>
                </c:pt>
                <c:pt idx="3">
                  <c:v>206994.28</c:v>
                </c:pt>
                <c:pt idx="4">
                  <c:v>206994.28</c:v>
                </c:pt>
                <c:pt idx="5">
                  <c:v>206994.28</c:v>
                </c:pt>
                <c:pt idx="6">
                  <c:v>206994.28</c:v>
                </c:pt>
                <c:pt idx="7">
                  <c:v>206994.28</c:v>
                </c:pt>
                <c:pt idx="8">
                  <c:v>206994.28</c:v>
                </c:pt>
                <c:pt idx="9">
                  <c:v>206994.28</c:v>
                </c:pt>
                <c:pt idx="10">
                  <c:v>206994.28</c:v>
                </c:pt>
                <c:pt idx="11">
                  <c:v>206994.28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70-435B-829B-FD26DDE15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97964359"/>
        <c:axId val="74429177"/>
      </c:barChart>
      <c:lineChart>
        <c:grouping val="standard"/>
        <c:varyColors val="0"/>
        <c:ser>
          <c:idx val="2"/>
          <c:order val="2"/>
          <c:tx>
            <c:strRef>
              <c:f>'Income Analysis YOY but Month'!$B$33</c:f>
              <c:strCache>
                <c:ptCount val="1"/>
                <c:pt idx="0">
                  <c:v>Variance</c:v>
                </c:pt>
              </c:strCache>
            </c:strRef>
          </c:tx>
          <c:spPr>
            <a:ln w="9525">
              <a:solidFill>
                <a:srgbClr val="FF0000"/>
              </a:solidFill>
            </a:ln>
            <a:effectLst/>
          </c:spPr>
          <c:marker>
            <c:symbol val="none"/>
          </c:marker>
          <c:cat>
            <c:strRef>
              <c:f>'Income Analysis YOY but Month'!$C$30:$N$30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'Income Analysis YOY but Month'!$C$33:$N$33</c:f>
              <c:numCache>
                <c:formatCode>\ #,##0;\ \(#,##0\);\ "-"??;@</c:formatCode>
                <c:ptCount val="12"/>
                <c:pt idx="0">
                  <c:v>33648.119999999995</c:v>
                </c:pt>
                <c:pt idx="1">
                  <c:v>57254.120000000024</c:v>
                </c:pt>
                <c:pt idx="2">
                  <c:v>58728.569999999978</c:v>
                </c:pt>
                <c:pt idx="3">
                  <c:v>50285.290000000008</c:v>
                </c:pt>
                <c:pt idx="4">
                  <c:v>42747.799999999988</c:v>
                </c:pt>
                <c:pt idx="5">
                  <c:v>238.13000000000466</c:v>
                </c:pt>
                <c:pt idx="6">
                  <c:v>7092.8399999999965</c:v>
                </c:pt>
                <c:pt idx="7">
                  <c:v>-30117.160000000003</c:v>
                </c:pt>
                <c:pt idx="8">
                  <c:v>1553.8399999999965</c:v>
                </c:pt>
                <c:pt idx="9">
                  <c:v>-10117.160000000003</c:v>
                </c:pt>
                <c:pt idx="10">
                  <c:v>3382.8399999999965</c:v>
                </c:pt>
                <c:pt idx="11">
                  <c:v>-8317.1600000000035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70-435B-829B-FD26DDE15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05344"/>
        <c:axId val="24443018"/>
      </c:lineChart>
      <c:catAx>
        <c:axId val="97964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429177"/>
        <c:crosses val="autoZero"/>
        <c:auto val="1"/>
        <c:lblAlgn val="ctr"/>
        <c:lblOffset val="0"/>
        <c:tickMarkSkip val="1"/>
        <c:noMultiLvlLbl val="1"/>
      </c:catAx>
      <c:valAx>
        <c:axId val="74429177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964359"/>
        <c:crosses val="autoZero"/>
        <c:crossBetween val="between"/>
      </c:valAx>
      <c:valAx>
        <c:axId val="24443018"/>
        <c:scaling>
          <c:orientation val="minMax"/>
        </c:scaling>
        <c:delete val="0"/>
        <c:axPos val="r"/>
        <c:numFmt formatCode="\ #,##0;\ \(#,##0\);\ &quot;-&quot;??;@" sourceLinked="1"/>
        <c:majorTickMark val="none"/>
        <c:minorTickMark val="none"/>
        <c:tickLblPos val="nextTo"/>
        <c:spPr>
          <a:ln>
            <a:noFill/>
          </a:ln>
          <a:effectLst/>
        </c:spPr>
        <c:txPr>
          <a:bodyPr rot="-60000000"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05344"/>
        <c:crosses val="max"/>
        <c:crossBetween val="between"/>
      </c:valAx>
      <c:catAx>
        <c:axId val="34805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443018"/>
        <c:crosses val="autoZero"/>
        <c:auto val="1"/>
        <c:lblAlgn val="ctr"/>
        <c:lblOffset val="0"/>
        <c:tickMarkSkip val="1"/>
        <c:noMultiLvlLbl val="1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rgbClr val="000000"/>
          </a:solidFill>
        </a:ln>
        <a:effectLst/>
      </c:spPr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qvincisupport.as.me/Customer-Success-V2-Migration?field:6538690=%3CV2-Migration%3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qvinci.com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qvincisupport.as.me/Customer-Success-V2-Migration?field:6538690=%3CV2-Migration%3E" TargetMode="Externa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qvinci.com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qvincisupport.as.me/Customer-Success-V2-Migration?field:6538690=%3CV2-Migration%3E" TargetMode="Externa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1.png"/><Relationship Id="rId5" Type="http://schemas.openxmlformats.org/officeDocument/2006/relationships/hyperlink" Target="https://qvinci.com" TargetMode="Externa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qvinci.com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qvincisupport.as.me/Customer-Success-V2-Migration?field:6538690=%3CV2-Migration%3E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508657</xdr:colOff>
      <xdr:row>2</xdr:row>
      <xdr:rowOff>176529</xdr:rowOff>
    </xdr:from>
    <xdr:to>
      <xdr:col>19</xdr:col>
      <xdr:colOff>0</xdr:colOff>
      <xdr:row>9</xdr:row>
      <xdr:rowOff>0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48B4DE-6734-46D1-9004-24C33D53B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8407" y="419946"/>
          <a:ext cx="4994676" cy="1135804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190501</xdr:colOff>
      <xdr:row>14</xdr:row>
      <xdr:rowOff>96439</xdr:rowOff>
    </xdr:from>
    <xdr:to>
      <xdr:col>19</xdr:col>
      <xdr:colOff>477304</xdr:colOff>
      <xdr:row>22</xdr:row>
      <xdr:rowOff>19973</xdr:rowOff>
    </xdr:to>
    <xdr:pic>
      <xdr:nvPicPr>
        <xdr:cNvPr id="12" name="Pictur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7805FA-A345-487E-B6AB-F336BE98F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57168" y="2805772"/>
          <a:ext cx="5790136" cy="14475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94193</xdr:colOff>
      <xdr:row>11</xdr:row>
      <xdr:rowOff>0</xdr:rowOff>
    </xdr:from>
    <xdr:to>
      <xdr:col>8</xdr:col>
      <xdr:colOff>1968501</xdr:colOff>
      <xdr:row>23</xdr:row>
      <xdr:rowOff>266700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06946-401F-4785-891C-9134A6176E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63501</xdr:colOff>
      <xdr:row>13</xdr:row>
      <xdr:rowOff>201086</xdr:rowOff>
    </xdr:from>
    <xdr:to>
      <xdr:col>19</xdr:col>
      <xdr:colOff>677331</xdr:colOff>
      <xdr:row>18</xdr:row>
      <xdr:rowOff>10585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479EB5-05CC-424E-A9DD-20BDA86F1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392834" y="2783419"/>
          <a:ext cx="5799664" cy="1449916"/>
        </a:xfrm>
        <a:prstGeom prst="rect">
          <a:avLst/>
        </a:prstGeom>
      </xdr:spPr>
    </xdr:pic>
    <xdr:clientData/>
  </xdr:twoCellAnchor>
  <xdr:twoCellAnchor editAs="oneCell">
    <xdr:from>
      <xdr:col>12</xdr:col>
      <xdr:colOff>459739</xdr:colOff>
      <xdr:row>2</xdr:row>
      <xdr:rowOff>72815</xdr:rowOff>
    </xdr:from>
    <xdr:to>
      <xdr:col>19</xdr:col>
      <xdr:colOff>268581</xdr:colOff>
      <xdr:row>8</xdr:row>
      <xdr:rowOff>245536</xdr:rowOff>
    </xdr:to>
    <xdr:pic>
      <xdr:nvPicPr>
        <xdr:cNvPr id="9" name="Pictur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8F90F5-085A-4D08-A08C-576EF31D4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822" y="305648"/>
          <a:ext cx="4994676" cy="1135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11</xdr:row>
      <xdr:rowOff>19050</xdr:rowOff>
    </xdr:from>
    <xdr:to>
      <xdr:col>14</xdr:col>
      <xdr:colOff>10583</xdr:colOff>
      <xdr:row>23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97519E-9008-4FE2-A093-B30DF8B18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63500</xdr:colOff>
      <xdr:row>34</xdr:row>
      <xdr:rowOff>47625</xdr:rowOff>
    </xdr:from>
    <xdr:to>
      <xdr:col>13</xdr:col>
      <xdr:colOff>825500</xdr:colOff>
      <xdr:row>46</xdr:row>
      <xdr:rowOff>171450</xdr:rowOff>
    </xdr:to>
    <xdr:graphicFrame macro="">
      <xdr:nvGraphicFramePr>
        <xdr:cNvPr id="3" name="FloatingObject1">
          <a:extLst>
            <a:ext uri="{FF2B5EF4-FFF2-40B4-BE49-F238E27FC236}">
              <a16:creationId xmlns:a16="http://schemas.microsoft.com/office/drawing/2014/main" id="{D7650C74-3924-447B-9496-DFC3F847F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208083</xdr:colOff>
      <xdr:row>15</xdr:row>
      <xdr:rowOff>98061</xdr:rowOff>
    </xdr:from>
    <xdr:to>
      <xdr:col>25</xdr:col>
      <xdr:colOff>572981</xdr:colOff>
      <xdr:row>22</xdr:row>
      <xdr:rowOff>38473</xdr:rowOff>
    </xdr:to>
    <xdr:pic>
      <xdr:nvPicPr>
        <xdr:cNvPr id="9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A24690-FDDA-47ED-9C81-C93E2A106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57750" y="2574561"/>
          <a:ext cx="5095648" cy="1273912"/>
        </a:xfrm>
        <a:prstGeom prst="rect">
          <a:avLst/>
        </a:prstGeom>
      </xdr:spPr>
    </xdr:pic>
    <xdr:clientData/>
  </xdr:twoCellAnchor>
  <xdr:twoCellAnchor editAs="oneCell">
    <xdr:from>
      <xdr:col>18</xdr:col>
      <xdr:colOff>506683</xdr:colOff>
      <xdr:row>2</xdr:row>
      <xdr:rowOff>138392</xdr:rowOff>
    </xdr:from>
    <xdr:to>
      <xdr:col>25</xdr:col>
      <xdr:colOff>219531</xdr:colOff>
      <xdr:row>9</xdr:row>
      <xdr:rowOff>94234</xdr:rowOff>
    </xdr:to>
    <xdr:pic>
      <xdr:nvPicPr>
        <xdr:cNvPr id="11" name="Pictur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70BFAB2-D250-41C8-9E78-BBFC6AE96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6350" y="572309"/>
          <a:ext cx="4443598" cy="10035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5296</xdr:colOff>
      <xdr:row>11</xdr:row>
      <xdr:rowOff>58246</xdr:rowOff>
    </xdr:from>
    <xdr:to>
      <xdr:col>21</xdr:col>
      <xdr:colOff>22975</xdr:colOff>
      <xdr:row>17</xdr:row>
      <xdr:rowOff>49437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5DC5D6-7C01-434B-BE78-E108CB41D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88879" y="2344246"/>
          <a:ext cx="4833096" cy="1208274"/>
        </a:xfrm>
        <a:prstGeom prst="rect">
          <a:avLst/>
        </a:prstGeom>
      </xdr:spPr>
    </xdr:pic>
    <xdr:clientData/>
  </xdr:twoCellAnchor>
  <xdr:twoCellAnchor editAs="oneCell">
    <xdr:from>
      <xdr:col>14</xdr:col>
      <xdr:colOff>459740</xdr:colOff>
      <xdr:row>2</xdr:row>
      <xdr:rowOff>72815</xdr:rowOff>
    </xdr:from>
    <xdr:to>
      <xdr:col>20</xdr:col>
      <xdr:colOff>496408</xdr:colOff>
      <xdr:row>7</xdr:row>
      <xdr:rowOff>111901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D63FAB-AD4F-453F-A22F-6052D54BC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3323" y="527898"/>
          <a:ext cx="4164168" cy="949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39"/>
  <sheetViews>
    <sheetView workbookViewId="0">
      <pane xSplit="1" ySplit="5" topLeftCell="B20" activePane="bottomRight" state="frozen"/>
      <selection pane="topRight" activeCell="B1" sqref="B1"/>
      <selection pane="bottomLeft" activeCell="A6" sqref="A6"/>
      <selection pane="bottomRight" activeCell="M33" sqref="M33"/>
    </sheetView>
  </sheetViews>
  <sheetFormatPr defaultColWidth="10.28515625" defaultRowHeight="15"/>
  <cols>
    <col min="1" max="1" width="32.28515625" style="1" customWidth="1"/>
    <col min="2" max="2" width="18" style="1" customWidth="1"/>
    <col min="3" max="3" width="17.28515625" style="1" customWidth="1"/>
    <col min="4" max="5" width="2.5703125" style="1" customWidth="1"/>
    <col min="6" max="6" width="26.85546875" style="1" customWidth="1"/>
    <col min="7" max="7" width="15.5703125" style="1" customWidth="1"/>
    <col min="8" max="8" width="13.140625" style="1" customWidth="1"/>
    <col min="9" max="10" width="16.5703125" style="2" customWidth="1"/>
    <col min="11" max="11" width="4.7109375" style="1" customWidth="1"/>
    <col min="12" max="12" width="4.28515625" style="1" customWidth="1"/>
    <col min="13" max="13" width="13.140625" style="1" customWidth="1"/>
    <col min="14" max="14" width="10.28515625" style="3"/>
  </cols>
  <sheetData>
    <row r="1" spans="1:13" s="1" customFormat="1" ht="15" customHeight="1">
      <c r="A1" s="290" t="str">
        <f>CONCATENATE("Instructions : Column A contains the account names to be pulled from the QB file or SCOA. Columns B and C contain Qvinci macros that hydrate data for accounts in column A for the periods defined. ","
ONLY CHANGE THESE by selecting a cell with 1 macro and then clicking the COLUMNS MACROS in the vertical toolbar in the upper left corner of the screen")</f>
        <v>Instructions : Column A contains the account names to be pulled from the QB file or SCOA. Columns B and C contain Qvinci macros that hydrate data for accounts in column A for the periods defined. 
ONLY CHANGE THESE by selecting a cell with 1 macro and then clicking the COLUMNS MACROS in the vertical toolbar in the upper left corner of the screen</v>
      </c>
      <c r="B1" s="291"/>
      <c r="C1" s="291"/>
      <c r="D1" s="257"/>
      <c r="E1" s="257"/>
      <c r="F1" s="291" t="str">
        <f>CONCATENATE("Instructions :   The cells below calculate data for the reports on the next 2 tabs from the data that Qvinci is hydrating in columns A- C. "," Changing the Report Name Fields changes the names on the report tabs. The report tabs derive ALL data from these columns.","
To view this report on-the-fly click filter entities above and select 1 or more. Then click the PREVIEW button in the lower left corner of the screen.")</f>
        <v>Instructions :   The cells below calculate data for the reports on the next 2 tabs from the data that Qvinci is hydrating in columns A- C.  Changing the Report Name Fields changes the names on the report tabs. The report tabs derive ALL data from these columns.
To view this report on-the-fly click filter entities above and select 1 or more. Then click the PREVIEW button in the lower left corner of the screen.</v>
      </c>
      <c r="G1" s="291"/>
      <c r="H1" s="291"/>
      <c r="I1" s="291"/>
      <c r="J1" s="291"/>
      <c r="K1" s="291"/>
      <c r="L1" s="291"/>
      <c r="M1" s="294"/>
    </row>
    <row r="2" spans="1:13" s="1" customFormat="1" ht="85.15" customHeight="1" thickBot="1">
      <c r="A2" s="292"/>
      <c r="B2" s="293"/>
      <c r="C2" s="293"/>
      <c r="D2" s="258"/>
      <c r="E2" s="258"/>
      <c r="F2" s="293"/>
      <c r="G2" s="293"/>
      <c r="H2" s="293"/>
      <c r="I2" s="293"/>
      <c r="J2" s="293"/>
      <c r="K2" s="293"/>
      <c r="L2" s="293"/>
      <c r="M2" s="295"/>
    </row>
    <row r="3" spans="1:13" s="1" customFormat="1" ht="15" customHeight="1">
      <c r="A3" s="259"/>
      <c r="B3" s="255"/>
      <c r="C3" s="255"/>
      <c r="D3" s="256"/>
      <c r="E3" s="256"/>
      <c r="F3" s="255"/>
      <c r="G3" s="255"/>
      <c r="H3" s="255"/>
      <c r="I3" s="255"/>
      <c r="J3" s="255"/>
      <c r="K3" s="255"/>
      <c r="L3" s="255"/>
      <c r="M3" s="260"/>
    </row>
    <row r="4" spans="1:13" s="209" customFormat="1" ht="16.5" customHeight="1">
      <c r="A4" s="296" t="str">
        <f>"Hydrated Data from Qvinci SCOA or QB Native Accounts"</f>
        <v>Hydrated Data from Qvinci SCOA or QB Native Accounts</v>
      </c>
      <c r="B4" s="297"/>
      <c r="C4" s="297"/>
      <c r="D4" s="206"/>
      <c r="E4" s="206"/>
      <c r="F4" s="298" t="str">
        <f>"Calculated Values Used on Reporting Sheets"</f>
        <v>Calculated Values Used on Reporting Sheets</v>
      </c>
      <c r="G4" s="298"/>
      <c r="H4" s="298"/>
      <c r="I4" s="298"/>
      <c r="J4" s="298"/>
      <c r="K4" s="298"/>
      <c r="L4" s="298"/>
      <c r="M4" s="299"/>
    </row>
    <row r="5" spans="1:13" s="212" customFormat="1" ht="33" customHeight="1">
      <c r="A5" s="261"/>
      <c r="B5" s="226" t="s">
        <v>0</v>
      </c>
      <c r="C5" s="226" t="s">
        <v>23</v>
      </c>
      <c r="D5" s="210"/>
      <c r="E5" s="210"/>
      <c r="F5" s="226" t="s">
        <v>1</v>
      </c>
      <c r="G5" s="226"/>
      <c r="H5" s="227"/>
      <c r="I5" s="228" t="str">
        <f>B5</f>
        <v>Last Month</v>
      </c>
      <c r="J5" s="228" t="str">
        <f>C5</f>
        <v>Same Month Last Year</v>
      </c>
      <c r="K5" s="228"/>
      <c r="L5" s="228"/>
      <c r="M5" s="262" t="s">
        <v>2</v>
      </c>
    </row>
    <row r="6" spans="1:13" s="213" customFormat="1" ht="27" customHeight="1">
      <c r="A6" s="263"/>
      <c r="B6" s="211" t="s">
        <v>3</v>
      </c>
      <c r="C6" s="211" t="s">
        <v>4</v>
      </c>
      <c r="D6" s="207"/>
      <c r="E6" s="207"/>
      <c r="F6" s="207"/>
      <c r="G6" s="208" t="s">
        <v>5</v>
      </c>
      <c r="H6" s="208"/>
      <c r="I6" s="207"/>
      <c r="J6" s="208"/>
      <c r="K6" s="208"/>
      <c r="L6" s="208"/>
      <c r="M6" s="264"/>
    </row>
    <row r="7" spans="1:13" s="1" customFormat="1" ht="15" customHeight="1">
      <c r="A7" s="265" t="s">
        <v>6</v>
      </c>
      <c r="B7" s="169"/>
      <c r="C7" s="169"/>
      <c r="D7" s="169"/>
      <c r="E7" s="169"/>
      <c r="F7" s="173" t="str">
        <f>"Total Revenue"</f>
        <v>Total Revenue</v>
      </c>
      <c r="G7" s="170"/>
      <c r="H7" s="171"/>
      <c r="I7" s="174">
        <f>B8</f>
        <v>660600</v>
      </c>
      <c r="J7" s="174">
        <f>IFERROR(C8,"-")</f>
        <v>330300</v>
      </c>
      <c r="K7" s="171"/>
      <c r="L7" s="171"/>
      <c r="M7" s="266">
        <f t="shared" ref="M7:M10" si="0">IFERROR((I7-J7)/J7,"-")</f>
        <v>1</v>
      </c>
    </row>
    <row r="8" spans="1:13" s="1" customFormat="1" ht="15" customHeight="1">
      <c r="A8" s="267" t="s">
        <v>83</v>
      </c>
      <c r="B8" s="175">
        <v>660600</v>
      </c>
      <c r="C8" s="175">
        <v>330300</v>
      </c>
      <c r="D8" s="169"/>
      <c r="E8" s="169"/>
      <c r="F8" s="173" t="str">
        <f>"Operating Profit Margin"</f>
        <v>Operating Profit Margin</v>
      </c>
      <c r="G8" s="170"/>
      <c r="H8" s="171"/>
      <c r="I8" s="176">
        <f t="shared" ref="I8:J8" si="1">IFERROR((B9-B10)/B8,"-")</f>
        <v>0.30378007871631851</v>
      </c>
      <c r="J8" s="176">
        <f t="shared" si="1"/>
        <v>0.62971323039660909</v>
      </c>
      <c r="K8" s="171"/>
      <c r="L8" s="171"/>
      <c r="M8" s="266">
        <f t="shared" si="0"/>
        <v>-0.51758981064286957</v>
      </c>
    </row>
    <row r="9" spans="1:13" s="1" customFormat="1" ht="15" customHeight="1">
      <c r="A9" s="267" t="s">
        <v>124</v>
      </c>
      <c r="B9" s="175">
        <v>241677.12</v>
      </c>
      <c r="C9" s="175">
        <v>228494.28</v>
      </c>
      <c r="D9" s="169"/>
      <c r="E9" s="169"/>
      <c r="F9" s="173" t="str">
        <f>"Profitability Ratio"</f>
        <v>Profitability Ratio</v>
      </c>
      <c r="G9" s="170"/>
      <c r="H9" s="171"/>
      <c r="I9" s="176">
        <f t="shared" ref="I9:J9" si="2">IFERROR(B11/B8,"-")</f>
        <v>0.30075252800484409</v>
      </c>
      <c r="J9" s="176">
        <f t="shared" si="2"/>
        <v>0.62668567968513478</v>
      </c>
      <c r="K9" s="171"/>
      <c r="L9" s="171"/>
      <c r="M9" s="266">
        <f t="shared" si="0"/>
        <v>-0.52009031360673352</v>
      </c>
    </row>
    <row r="10" spans="1:13" s="1" customFormat="1" ht="15" customHeight="1">
      <c r="A10" s="267" t="s">
        <v>125</v>
      </c>
      <c r="B10" s="175">
        <v>41000</v>
      </c>
      <c r="C10" s="175">
        <v>20500</v>
      </c>
      <c r="D10" s="169"/>
      <c r="E10" s="169"/>
      <c r="F10" s="173" t="str">
        <f>"Gross Profit Margin"</f>
        <v>Gross Profit Margin</v>
      </c>
      <c r="G10" s="170"/>
      <c r="H10" s="171"/>
      <c r="I10" s="176">
        <f t="shared" ref="I10:J10" si="3">IFERROR(B9/B8,"-")</f>
        <v>0.36584486830154406</v>
      </c>
      <c r="J10" s="176">
        <f t="shared" si="3"/>
        <v>0.69177801998183475</v>
      </c>
      <c r="K10" s="171"/>
      <c r="L10" s="171"/>
      <c r="M10" s="266">
        <f t="shared" si="0"/>
        <v>-0.4711528008491066</v>
      </c>
    </row>
    <row r="11" spans="1:13" s="1" customFormat="1" ht="15" customHeight="1">
      <c r="A11" s="267" t="s">
        <v>7</v>
      </c>
      <c r="B11" s="175">
        <v>198677.12</v>
      </c>
      <c r="C11" s="175">
        <v>206994.28</v>
      </c>
      <c r="D11" s="169"/>
      <c r="E11" s="169"/>
      <c r="F11" s="177"/>
      <c r="G11" s="171" t="s">
        <v>8</v>
      </c>
      <c r="H11" s="171"/>
      <c r="I11" s="172"/>
      <c r="J11" s="172"/>
      <c r="K11" s="169"/>
      <c r="L11" s="169"/>
      <c r="M11" s="266"/>
    </row>
    <row r="12" spans="1:13" s="1" customFormat="1" ht="15" customHeight="1">
      <c r="A12" s="267" t="s">
        <v>127</v>
      </c>
      <c r="B12" s="175">
        <v>418922.88</v>
      </c>
      <c r="C12" s="175">
        <v>101805.72</v>
      </c>
      <c r="D12" s="169"/>
      <c r="E12" s="169"/>
      <c r="F12" s="173" t="str">
        <f>"Working Capital Ratio"</f>
        <v>Working Capital Ratio</v>
      </c>
      <c r="G12" s="169"/>
      <c r="H12" s="171"/>
      <c r="I12" s="178">
        <f t="shared" ref="I12:J12" si="4">IFERROR(B26/B27,"-")</f>
        <v>6.4491519369328101</v>
      </c>
      <c r="J12" s="178">
        <f t="shared" si="4"/>
        <v>7.0438351987835075</v>
      </c>
      <c r="K12" s="171"/>
      <c r="L12" s="171"/>
      <c r="M12" s="266">
        <f t="shared" ref="M12:M14" si="5">IFERROR((I12-J12)/J12,"-")</f>
        <v>-8.4426061239110353E-2</v>
      </c>
    </row>
    <row r="13" spans="1:13" s="1" customFormat="1" ht="15" customHeight="1">
      <c r="A13" s="267"/>
      <c r="B13" s="169"/>
      <c r="C13" s="169"/>
      <c r="D13" s="169"/>
      <c r="E13" s="169"/>
      <c r="F13" s="173" t="str">
        <f>"Accounts Receivable Days"</f>
        <v>Accounts Receivable Days</v>
      </c>
      <c r="G13" s="169"/>
      <c r="H13" s="171"/>
      <c r="I13" s="179">
        <f t="shared" ref="I13:J13" si="6">IFERROR(B8/B21,"-")</f>
        <v>7.971481057534037E-2</v>
      </c>
      <c r="J13" s="179">
        <f t="shared" si="6"/>
        <v>5.3051972441095246E-2</v>
      </c>
      <c r="K13" s="171"/>
      <c r="L13" s="171"/>
      <c r="M13" s="266">
        <f t="shared" si="5"/>
        <v>0.50257958200987629</v>
      </c>
    </row>
    <row r="14" spans="1:13" s="1" customFormat="1" ht="15" customHeight="1">
      <c r="A14" s="267"/>
      <c r="B14" s="169"/>
      <c r="C14" s="169"/>
      <c r="D14" s="169"/>
      <c r="E14" s="169"/>
      <c r="F14" s="173" t="str">
        <f>"Accounts Payable Days"</f>
        <v>Accounts Payable Days</v>
      </c>
      <c r="G14" s="169"/>
      <c r="H14" s="171"/>
      <c r="I14" s="179">
        <f t="shared" ref="I14:J14" si="7">IFERROR(B8/B22,"-")</f>
        <v>1.7534173855341739</v>
      </c>
      <c r="J14" s="179">
        <f t="shared" si="7"/>
        <v>1.3331987891019172</v>
      </c>
      <c r="K14" s="171"/>
      <c r="L14" s="171"/>
      <c r="M14" s="266">
        <f t="shared" si="5"/>
        <v>0.31519575315195758</v>
      </c>
    </row>
    <row r="15" spans="1:13" s="1" customFormat="1" ht="15.75" customHeight="1">
      <c r="A15" s="268"/>
      <c r="B15" s="169"/>
      <c r="C15" s="169"/>
      <c r="D15" s="169"/>
      <c r="E15" s="169"/>
      <c r="F15" s="180"/>
      <c r="G15" s="171" t="s">
        <v>9</v>
      </c>
      <c r="H15" s="171"/>
      <c r="I15" s="172"/>
      <c r="J15" s="172"/>
      <c r="K15" s="169"/>
      <c r="L15" s="169"/>
      <c r="M15" s="266"/>
    </row>
    <row r="16" spans="1:13" s="1" customFormat="1" ht="15" customHeight="1">
      <c r="A16" s="267"/>
      <c r="B16" s="169"/>
      <c r="C16" s="169"/>
      <c r="D16" s="169"/>
      <c r="E16" s="169"/>
      <c r="F16" s="181"/>
      <c r="G16" s="169"/>
      <c r="H16" s="171"/>
      <c r="I16" s="178"/>
      <c r="J16" s="178"/>
      <c r="K16" s="171"/>
      <c r="L16" s="171"/>
      <c r="M16" s="266"/>
    </row>
    <row r="17" spans="1:13" s="1" customFormat="1" ht="15.75" customHeight="1">
      <c r="A17" s="267"/>
      <c r="B17" s="170"/>
      <c r="C17" s="170"/>
      <c r="D17" s="169"/>
      <c r="E17" s="169"/>
      <c r="F17" s="181" t="str">
        <f>"Cash on Hand"</f>
        <v>Cash on Hand</v>
      </c>
      <c r="G17" s="169"/>
      <c r="H17" s="171"/>
      <c r="I17" s="182">
        <v>200000</v>
      </c>
      <c r="J17" s="182">
        <v>190000</v>
      </c>
      <c r="K17" s="171"/>
      <c r="L17" s="171"/>
      <c r="M17" s="266">
        <f t="shared" ref="M17:M18" si="8">IFERROR((I17-J17)/J17,"-")</f>
        <v>5.2631578947368418E-2</v>
      </c>
    </row>
    <row r="18" spans="1:13" s="1" customFormat="1" ht="18" customHeight="1">
      <c r="A18" s="267"/>
      <c r="B18" s="170"/>
      <c r="C18" s="170"/>
      <c r="D18" s="169"/>
      <c r="E18" s="169"/>
      <c r="F18" s="183" t="str">
        <f>"Months of Cash Reserves"</f>
        <v>Months of Cash Reserves</v>
      </c>
      <c r="G18" s="169"/>
      <c r="H18" s="171"/>
      <c r="I18" s="184">
        <f t="shared" ref="I18:J18" si="9">IFERROR(I17/B10,"-")</f>
        <v>4.8780487804878048</v>
      </c>
      <c r="J18" s="184">
        <f t="shared" si="9"/>
        <v>9.2682926829268286</v>
      </c>
      <c r="K18" s="171"/>
      <c r="L18" s="171"/>
      <c r="M18" s="266">
        <f t="shared" si="8"/>
        <v>-0.47368421052631576</v>
      </c>
    </row>
    <row r="19" spans="1:13" s="213" customFormat="1" ht="27" customHeight="1">
      <c r="A19" s="269"/>
      <c r="B19" s="214" t="str">
        <f>B6</f>
        <v>Dec 2018</v>
      </c>
      <c r="C19" s="215" t="str">
        <f>C6</f>
        <v>Dec 2017</v>
      </c>
      <c r="D19" s="207"/>
      <c r="E19" s="207"/>
      <c r="F19" s="207"/>
      <c r="G19" s="208" t="s">
        <v>11</v>
      </c>
      <c r="H19" s="208"/>
      <c r="I19" s="207"/>
      <c r="J19" s="207"/>
      <c r="K19" s="207"/>
      <c r="L19" s="207"/>
      <c r="M19" s="270"/>
    </row>
    <row r="20" spans="1:13" s="1" customFormat="1" ht="15" customHeight="1">
      <c r="A20" s="265" t="s">
        <v>10</v>
      </c>
      <c r="B20" s="185"/>
      <c r="C20" s="185"/>
      <c r="D20" s="169"/>
      <c r="E20" s="169"/>
      <c r="F20" s="181" t="str">
        <f>"Return on Equity"</f>
        <v>Return on Equity</v>
      </c>
      <c r="G20" s="169"/>
      <c r="H20" s="171"/>
      <c r="I20" s="178">
        <f t="shared" ref="I20:J20" si="10">IFERROR(B8*12/B28,"-")</f>
        <v>1.3844100057999151</v>
      </c>
      <c r="J20" s="178">
        <f t="shared" si="10"/>
        <v>0.77795167960682254</v>
      </c>
      <c r="K20" s="171"/>
      <c r="L20" s="171"/>
      <c r="M20" s="266">
        <f t="shared" ref="M20:M22" si="11">IFERROR((I20-J20)/J20,"-")</f>
        <v>0.77955783384849453</v>
      </c>
    </row>
    <row r="21" spans="1:13" s="1" customFormat="1" ht="15" customHeight="1">
      <c r="A21" s="267" t="s">
        <v>126</v>
      </c>
      <c r="B21" s="175">
        <v>8287042.21</v>
      </c>
      <c r="C21" s="175">
        <v>6225970.21</v>
      </c>
      <c r="D21" s="169"/>
      <c r="E21" s="169"/>
      <c r="F21" s="181" t="str">
        <f>"Return on Assets"</f>
        <v>Return on Assets</v>
      </c>
      <c r="G21" s="169"/>
      <c r="H21" s="171"/>
      <c r="I21" s="178">
        <f t="shared" ref="I21:J21" si="12">IFERROR(B11/B24,"-")</f>
        <v>2.8255489842654091E-2</v>
      </c>
      <c r="J21" s="178">
        <f t="shared" si="12"/>
        <v>3.3429046298412299E-2</v>
      </c>
      <c r="K21" s="171"/>
      <c r="L21" s="171"/>
      <c r="M21" s="266">
        <f t="shared" si="11"/>
        <v>-0.1547623108830336</v>
      </c>
    </row>
    <row r="22" spans="1:13" s="1" customFormat="1" ht="15" customHeight="1">
      <c r="A22" s="267" t="s">
        <v>128</v>
      </c>
      <c r="B22" s="175">
        <v>376750</v>
      </c>
      <c r="C22" s="175">
        <v>247750</v>
      </c>
      <c r="D22" s="169"/>
      <c r="E22" s="169"/>
      <c r="F22" s="181" t="str">
        <f>"Return on Capital Employed"</f>
        <v>Return on Capital Employed</v>
      </c>
      <c r="G22" s="169"/>
      <c r="H22" s="171"/>
      <c r="I22" s="178">
        <f t="shared" ref="I22:J22" si="13">IFERROR(B8*12/(B24-B27),"-")</f>
        <v>1.3264950720771658</v>
      </c>
      <c r="J22" s="178">
        <f t="shared" si="13"/>
        <v>0.74156423257218995</v>
      </c>
      <c r="K22" s="171"/>
      <c r="L22" s="171"/>
      <c r="M22" s="266">
        <f t="shared" si="11"/>
        <v>0.78877973587815109</v>
      </c>
    </row>
    <row r="23" spans="1:13" s="1" customFormat="1" ht="15" customHeight="1">
      <c r="A23" s="268"/>
      <c r="B23" s="169"/>
      <c r="C23" s="169"/>
      <c r="D23" s="169"/>
      <c r="E23" s="169"/>
      <c r="F23" s="180"/>
      <c r="G23" s="171" t="s">
        <v>12</v>
      </c>
      <c r="H23" s="171"/>
      <c r="I23" s="172"/>
      <c r="J23" s="172"/>
      <c r="K23" s="169"/>
      <c r="L23" s="169"/>
      <c r="M23" s="266"/>
    </row>
    <row r="24" spans="1:13" s="1" customFormat="1" ht="15" customHeight="1">
      <c r="A24" s="267" t="s">
        <v>13</v>
      </c>
      <c r="B24" s="175">
        <v>7031451.9800000004</v>
      </c>
      <c r="C24" s="175">
        <v>6192048.6200000001</v>
      </c>
      <c r="D24" s="169"/>
      <c r="E24" s="169"/>
      <c r="F24" s="181" t="str">
        <f>"Asset Turnover"</f>
        <v>Asset Turnover</v>
      </c>
      <c r="G24" s="169"/>
      <c r="H24" s="171"/>
      <c r="I24" s="178">
        <f t="shared" ref="I24:J24" si="14">IFERROR(B8*12/B24,"-")</f>
        <v>1.1273916144983755</v>
      </c>
      <c r="J24" s="178">
        <f t="shared" si="14"/>
        <v>0.64011125287320503</v>
      </c>
      <c r="K24" s="171"/>
      <c r="L24" s="171"/>
      <c r="M24" s="266">
        <f>IFERROR((I24-J24)/J24,"-")</f>
        <v>0.76124323613740996</v>
      </c>
    </row>
    <row r="25" spans="1:13" s="1" customFormat="1" ht="15" customHeight="1">
      <c r="A25" s="267" t="s">
        <v>129</v>
      </c>
      <c r="B25" s="175">
        <v>1305402.6399999999</v>
      </c>
      <c r="C25" s="175">
        <v>1097130.6399999999</v>
      </c>
      <c r="D25" s="169"/>
      <c r="E25" s="169"/>
      <c r="F25" s="180"/>
      <c r="G25" s="171" t="s">
        <v>14</v>
      </c>
      <c r="H25" s="171"/>
      <c r="I25" s="172"/>
      <c r="J25" s="172"/>
      <c r="K25" s="169"/>
      <c r="L25" s="169"/>
      <c r="M25" s="266"/>
    </row>
    <row r="26" spans="1:13" s="1" customFormat="1" ht="15" customHeight="1">
      <c r="A26" s="267" t="s">
        <v>130</v>
      </c>
      <c r="B26" s="175">
        <v>6806451.9800000004</v>
      </c>
      <c r="C26" s="175">
        <v>5967048.6200000001</v>
      </c>
      <c r="D26" s="169"/>
      <c r="E26" s="169"/>
      <c r="F26" s="181" t="str">
        <f>"Quick Ratio"</f>
        <v>Quick Ratio</v>
      </c>
      <c r="G26" s="169"/>
      <c r="H26" s="171"/>
      <c r="I26" s="178">
        <f t="shared" ref="I26:J26" si="15">IFERROR((B29+B21)/B27,"-")</f>
        <v>11.702692282444927</v>
      </c>
      <c r="J26" s="178">
        <f t="shared" si="15"/>
        <v>12.146863593553881</v>
      </c>
      <c r="K26" s="171"/>
      <c r="L26" s="171"/>
      <c r="M26" s="266">
        <f t="shared" ref="M26:M27" si="16">IFERROR((I26-J26)/J26,"-")</f>
        <v>-3.6566748913247703E-2</v>
      </c>
    </row>
    <row r="27" spans="1:13" s="1" customFormat="1" ht="15" customHeight="1">
      <c r="A27" s="267" t="s">
        <v>131</v>
      </c>
      <c r="B27" s="175">
        <v>1055402.6399999999</v>
      </c>
      <c r="C27" s="175">
        <v>847130.64</v>
      </c>
      <c r="D27" s="169"/>
      <c r="E27" s="169"/>
      <c r="F27" s="181" t="str">
        <f>"Current Ratio"</f>
        <v>Current Ratio</v>
      </c>
      <c r="G27" s="169"/>
      <c r="H27" s="171"/>
      <c r="I27" s="178">
        <f t="shared" ref="I27:J27" si="17">IFERROR(B26/B27,"-")</f>
        <v>6.4491519369328101</v>
      </c>
      <c r="J27" s="178">
        <f t="shared" si="17"/>
        <v>7.0438351987835075</v>
      </c>
      <c r="K27" s="171"/>
      <c r="L27" s="171"/>
      <c r="M27" s="266">
        <f t="shared" si="16"/>
        <v>-8.4426061239110353E-2</v>
      </c>
    </row>
    <row r="28" spans="1:13" s="1" customFormat="1" ht="15" customHeight="1">
      <c r="A28" s="267" t="s">
        <v>132</v>
      </c>
      <c r="B28" s="175">
        <v>5726049.3399999999</v>
      </c>
      <c r="C28" s="175">
        <v>5094917.9800000004</v>
      </c>
      <c r="D28" s="169"/>
      <c r="E28" s="169"/>
      <c r="F28" s="180"/>
      <c r="G28" s="171" t="s">
        <v>15</v>
      </c>
      <c r="H28" s="171"/>
      <c r="I28" s="172"/>
      <c r="J28" s="172"/>
      <c r="K28" s="169"/>
      <c r="L28" s="169"/>
      <c r="M28" s="266"/>
    </row>
    <row r="29" spans="1:13" s="1" customFormat="1" ht="15" customHeight="1">
      <c r="A29" s="267" t="s">
        <v>133</v>
      </c>
      <c r="B29" s="175">
        <v>4064010.12</v>
      </c>
      <c r="C29" s="175">
        <v>4064010.12</v>
      </c>
      <c r="D29" s="169"/>
      <c r="E29" s="169"/>
      <c r="F29" s="181" t="str">
        <f>"Debt to Equity"</f>
        <v>Debt to Equity</v>
      </c>
      <c r="G29" s="169"/>
      <c r="H29" s="171"/>
      <c r="I29" s="178">
        <f t="shared" ref="I29:J29" si="18">IFERROR(B25/B28,"-")</f>
        <v>0.22797614244797967</v>
      </c>
      <c r="J29" s="178">
        <f t="shared" si="18"/>
        <v>0.21533823396309115</v>
      </c>
      <c r="K29" s="171"/>
      <c r="L29" s="171"/>
      <c r="M29" s="266">
        <f t="shared" ref="M29:M30" si="19">IFERROR((I29-J29)/J29,"-")</f>
        <v>5.868864182778917E-2</v>
      </c>
    </row>
    <row r="30" spans="1:13" s="1" customFormat="1" ht="15" customHeight="1">
      <c r="A30" s="268"/>
      <c r="B30" s="169"/>
      <c r="C30" s="169"/>
      <c r="D30" s="169"/>
      <c r="E30" s="169"/>
      <c r="F30" s="181" t="str">
        <f>"Debt to Total Assets"</f>
        <v>Debt to Total Assets</v>
      </c>
      <c r="G30" s="169"/>
      <c r="H30" s="171"/>
      <c r="I30" s="178">
        <f t="shared" ref="I30:J30" si="20">IFERROR(B25/B24,"-")</f>
        <v>0.18565193130992552</v>
      </c>
      <c r="J30" s="178">
        <f t="shared" si="20"/>
        <v>0.17718378961953304</v>
      </c>
      <c r="K30" s="171"/>
      <c r="L30" s="171"/>
      <c r="M30" s="266">
        <f t="shared" si="19"/>
        <v>4.7792982126503382E-2</v>
      </c>
    </row>
    <row r="31" spans="1:13" s="1" customFormat="1" ht="15" customHeight="1">
      <c r="A31" s="268"/>
      <c r="B31" s="169"/>
      <c r="C31" s="169"/>
      <c r="D31" s="169"/>
      <c r="E31" s="169"/>
      <c r="F31" s="180"/>
      <c r="G31" s="171" t="s">
        <v>16</v>
      </c>
      <c r="H31" s="169"/>
      <c r="I31" s="172"/>
      <c r="J31" s="172"/>
      <c r="K31" s="169"/>
      <c r="L31" s="169"/>
      <c r="M31" s="266"/>
    </row>
    <row r="32" spans="1:13" s="1" customFormat="1" ht="15" customHeight="1">
      <c r="A32" s="268"/>
      <c r="B32" s="169"/>
      <c r="C32" s="169"/>
      <c r="D32" s="169"/>
      <c r="E32" s="169"/>
      <c r="F32" s="183" t="str">
        <f>"COGS"</f>
        <v>COGS</v>
      </c>
      <c r="G32" s="169"/>
      <c r="H32" s="169"/>
      <c r="I32" s="182">
        <v>100000</v>
      </c>
      <c r="J32" s="182">
        <f t="shared" ref="J32" si="21">C12</f>
        <v>101805.72</v>
      </c>
      <c r="K32" s="169"/>
      <c r="L32" s="169"/>
      <c r="M32" s="266">
        <f>IFERROR((J32-I32)/J32,"-")</f>
        <v>1.7736920872422502E-2</v>
      </c>
    </row>
    <row r="33" spans="1:13" s="1" customFormat="1" ht="15" customHeight="1">
      <c r="A33" s="268"/>
      <c r="B33" s="169"/>
      <c r="C33" s="169"/>
      <c r="D33" s="169"/>
      <c r="E33" s="169"/>
      <c r="F33" s="183" t="str">
        <f>"Gross Profit"</f>
        <v>Gross Profit</v>
      </c>
      <c r="G33" s="169"/>
      <c r="H33" s="169"/>
      <c r="I33" s="182">
        <f t="shared" ref="I33:J35" si="22">B9</f>
        <v>241677.12</v>
      </c>
      <c r="J33" s="182">
        <f t="shared" si="22"/>
        <v>228494.28</v>
      </c>
      <c r="K33" s="169"/>
      <c r="L33" s="169"/>
      <c r="M33" s="266">
        <f t="shared" ref="M33:M35" si="23">IFERROR((I33-J33)/J33,"-")</f>
        <v>5.7694398301786798E-2</v>
      </c>
    </row>
    <row r="34" spans="1:13" s="1" customFormat="1" ht="15" customHeight="1">
      <c r="A34" s="268"/>
      <c r="B34" s="169"/>
      <c r="C34" s="169"/>
      <c r="D34" s="169"/>
      <c r="E34" s="169"/>
      <c r="F34" s="183" t="str">
        <f>"Total Expenses"</f>
        <v>Total Expenses</v>
      </c>
      <c r="G34" s="169"/>
      <c r="H34" s="169"/>
      <c r="I34" s="182">
        <f t="shared" si="22"/>
        <v>41000</v>
      </c>
      <c r="J34" s="182">
        <f t="shared" si="22"/>
        <v>20500</v>
      </c>
      <c r="K34" s="169"/>
      <c r="L34" s="169"/>
      <c r="M34" s="266">
        <f>IFERROR((J34-I34)/J34,"-")</f>
        <v>-1</v>
      </c>
    </row>
    <row r="35" spans="1:13" s="1" customFormat="1" ht="15" customHeight="1" thickBot="1">
      <c r="A35" s="271"/>
      <c r="B35" s="258"/>
      <c r="C35" s="258"/>
      <c r="D35" s="258"/>
      <c r="E35" s="258"/>
      <c r="F35" s="272" t="s">
        <v>7</v>
      </c>
      <c r="G35" s="273"/>
      <c r="H35" s="273"/>
      <c r="I35" s="274">
        <f t="shared" si="22"/>
        <v>198677.12</v>
      </c>
      <c r="J35" s="274">
        <f t="shared" si="22"/>
        <v>206994.28</v>
      </c>
      <c r="K35" s="273"/>
      <c r="L35" s="273"/>
      <c r="M35" s="275">
        <f t="shared" si="23"/>
        <v>-4.0180627213466977E-2</v>
      </c>
    </row>
    <row r="36" spans="1:13" s="1" customFormat="1" ht="15" customHeight="1">
      <c r="A36" s="11"/>
      <c r="B36" s="3"/>
      <c r="C36" s="3"/>
      <c r="I36" s="12"/>
    </row>
    <row r="37" spans="1:13" s="1" customFormat="1" ht="12.75">
      <c r="B37" s="3"/>
      <c r="C37" s="3"/>
    </row>
    <row r="38" spans="1:13" s="1" customFormat="1" ht="12.75"/>
    <row r="39" spans="1:13" s="1" customFormat="1" ht="12.75"/>
  </sheetData>
  <mergeCells count="4">
    <mergeCell ref="A1:C2"/>
    <mergeCell ref="F1:M2"/>
    <mergeCell ref="A4:C4"/>
    <mergeCell ref="F4:M4"/>
  </mergeCells>
  <pageMargins left="0.7" right="0.7" top="0.75" bottom="0.75" header="0.3" footer="0.3"/>
  <pageSetup paperSize="66" fitToWidth="0" fitToHeight="0" orientation="portrait" useFirstPageNumber="1" r:id="rId1"/>
  <headerFooter>
    <oddHeader>&amp;L&amp;"Arial"&amp;C&amp;"Arial"&amp;R&amp;"Arial"</oddHeader>
    <oddFooter>&amp;L&amp;"Arial"&amp;C&amp;"Arial"&amp;R&amp;"Arial"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U42"/>
  <sheetViews>
    <sheetView tabSelected="1" zoomScale="90" zoomScaleNormal="90" workbookViewId="0"/>
  </sheetViews>
  <sheetFormatPr defaultColWidth="10.28515625" defaultRowHeight="15"/>
  <cols>
    <col min="1" max="1" width="3" customWidth="1"/>
    <col min="2" max="2" width="0.42578125" style="4" customWidth="1"/>
    <col min="3" max="3" width="11.42578125" style="4" customWidth="1"/>
    <col min="4" max="4" width="30.7109375" style="4" customWidth="1"/>
    <col min="5" max="5" width="22.5703125" style="4" customWidth="1"/>
    <col min="6" max="6" width="21.7109375" style="4" customWidth="1"/>
    <col min="7" max="7" width="9.5703125" customWidth="1"/>
    <col min="8" max="8" width="20" style="4" customWidth="1"/>
    <col min="9" max="9" width="4.28515625" style="4" customWidth="1"/>
    <col min="10" max="10" width="2.7109375" style="4" customWidth="1"/>
    <col min="11" max="11" width="0.42578125" customWidth="1"/>
    <col min="12" max="12" width="10.28515625" customWidth="1"/>
    <col min="20" max="20" width="7.5703125" customWidth="1"/>
    <col min="21" max="21" width="2.140625" customWidth="1"/>
  </cols>
  <sheetData>
    <row r="1" spans="2:21" ht="15.75" thickBot="1"/>
    <row r="2" spans="2:21" s="4" customFormat="1" ht="18.75" customHeight="1" thickBot="1">
      <c r="B2" s="311" t="s">
        <v>17</v>
      </c>
      <c r="C2" s="312"/>
      <c r="D2" s="312"/>
      <c r="E2" s="312"/>
      <c r="F2" s="312"/>
      <c r="G2" s="312"/>
      <c r="H2" s="312"/>
      <c r="I2" s="313"/>
    </row>
    <row r="3" spans="2:21" s="4" customFormat="1" ht="18.75" customHeight="1">
      <c r="B3" s="314" t="s">
        <v>18</v>
      </c>
      <c r="C3" s="315"/>
      <c r="D3" s="315"/>
      <c r="E3" s="315"/>
      <c r="F3" s="315"/>
      <c r="G3" s="315"/>
      <c r="H3" s="315"/>
      <c r="I3" s="316"/>
      <c r="K3" s="300"/>
      <c r="L3" s="301"/>
      <c r="M3" s="301"/>
      <c r="N3" s="301"/>
      <c r="O3" s="301"/>
      <c r="P3" s="301"/>
      <c r="Q3" s="301"/>
      <c r="R3" s="301"/>
      <c r="S3" s="301"/>
      <c r="T3" s="301"/>
      <c r="U3" s="302"/>
    </row>
    <row r="4" spans="2:21" s="4" customFormat="1" ht="18.75" customHeight="1">
      <c r="B4" s="82"/>
      <c r="C4" s="317">
        <f>IFERROR(DATEVALUE("12/31/2018"),"12/31/2018")</f>
        <v>43465</v>
      </c>
      <c r="D4" s="317"/>
      <c r="E4" s="317"/>
      <c r="F4" s="317"/>
      <c r="G4" s="317"/>
      <c r="H4" s="317"/>
      <c r="I4" s="83"/>
      <c r="K4" s="303"/>
      <c r="L4" s="304"/>
      <c r="M4" s="304"/>
      <c r="N4" s="304"/>
      <c r="O4" s="304"/>
      <c r="P4" s="304"/>
      <c r="Q4" s="304"/>
      <c r="R4" s="304"/>
      <c r="S4" s="304"/>
      <c r="T4" s="304"/>
      <c r="U4" s="305"/>
    </row>
    <row r="5" spans="2:21" s="4" customFormat="1" ht="3.75" customHeight="1">
      <c r="B5" s="84"/>
      <c r="C5" s="35"/>
      <c r="D5" s="35"/>
      <c r="E5" s="35"/>
      <c r="F5" s="35"/>
      <c r="G5" s="35"/>
      <c r="H5" s="35"/>
      <c r="I5" s="85"/>
      <c r="K5" s="303"/>
      <c r="L5" s="304"/>
      <c r="M5" s="304"/>
      <c r="N5" s="304"/>
      <c r="O5" s="304"/>
      <c r="P5" s="304"/>
      <c r="Q5" s="304"/>
      <c r="R5" s="304"/>
      <c r="S5" s="304"/>
      <c r="T5" s="304"/>
      <c r="U5" s="305"/>
    </row>
    <row r="6" spans="2:21" s="4" customFormat="1" ht="15" customHeight="1">
      <c r="B6" s="318"/>
      <c r="C6" s="319"/>
      <c r="D6" s="319"/>
      <c r="E6" s="319"/>
      <c r="F6" s="319"/>
      <c r="G6" s="319"/>
      <c r="H6" s="319"/>
      <c r="I6" s="320"/>
      <c r="J6" s="8"/>
      <c r="K6" s="303"/>
      <c r="L6" s="304"/>
      <c r="M6" s="304"/>
      <c r="N6" s="304"/>
      <c r="O6" s="304"/>
      <c r="P6" s="304"/>
      <c r="Q6" s="304"/>
      <c r="R6" s="304"/>
      <c r="S6" s="304"/>
      <c r="T6" s="304"/>
      <c r="U6" s="305"/>
    </row>
    <row r="7" spans="2:21" s="4" customFormat="1" ht="3.75" customHeight="1">
      <c r="B7" s="84"/>
      <c r="C7" s="321"/>
      <c r="D7" s="321"/>
      <c r="E7" s="321"/>
      <c r="F7" s="321"/>
      <c r="G7" s="321"/>
      <c r="H7" s="321"/>
      <c r="I7" s="85"/>
      <c r="K7" s="303"/>
      <c r="L7" s="304"/>
      <c r="M7" s="304"/>
      <c r="N7" s="304"/>
      <c r="O7" s="304"/>
      <c r="P7" s="304"/>
      <c r="Q7" s="304"/>
      <c r="R7" s="304"/>
      <c r="S7" s="304"/>
      <c r="T7" s="304"/>
      <c r="U7" s="305"/>
    </row>
    <row r="8" spans="2:21" s="5" customFormat="1" ht="37.5" customHeight="1">
      <c r="B8" s="86"/>
      <c r="C8" s="14"/>
      <c r="D8" s="15"/>
      <c r="E8" s="16" t="str">
        <f>'#data1'!B6</f>
        <v>Dec 2018</v>
      </c>
      <c r="F8" s="16" t="str">
        <f>'#data1'!C6</f>
        <v>Dec 2017</v>
      </c>
      <c r="G8" s="15"/>
      <c r="H8" s="17" t="s">
        <v>19</v>
      </c>
      <c r="I8" s="87"/>
      <c r="K8" s="303"/>
      <c r="L8" s="304"/>
      <c r="M8" s="304"/>
      <c r="N8" s="304"/>
      <c r="O8" s="304"/>
      <c r="P8" s="304"/>
      <c r="Q8" s="304"/>
      <c r="R8" s="304"/>
      <c r="S8" s="304"/>
      <c r="T8" s="304"/>
      <c r="U8" s="305"/>
    </row>
    <row r="9" spans="2:21" s="4" customFormat="1" ht="3.75" customHeight="1">
      <c r="B9" s="88"/>
      <c r="C9" s="7"/>
      <c r="D9" s="7"/>
      <c r="E9" s="7"/>
      <c r="F9" s="7"/>
      <c r="G9" s="7"/>
      <c r="H9" s="7"/>
      <c r="I9" s="89"/>
      <c r="J9" s="8"/>
      <c r="K9" s="303"/>
      <c r="L9" s="304"/>
      <c r="M9" s="304"/>
      <c r="N9" s="304"/>
      <c r="O9" s="304"/>
      <c r="P9" s="304"/>
      <c r="Q9" s="304"/>
      <c r="R9" s="304"/>
      <c r="S9" s="304"/>
      <c r="T9" s="304"/>
      <c r="U9" s="305"/>
    </row>
    <row r="10" spans="2:21" s="6" customFormat="1" ht="15" customHeight="1">
      <c r="B10" s="90"/>
      <c r="C10" s="325" t="str">
        <f>'#data1'!G6</f>
        <v>PROFITABILITY</v>
      </c>
      <c r="D10" s="325"/>
      <c r="E10" s="325"/>
      <c r="F10" s="325"/>
      <c r="G10" s="325"/>
      <c r="H10" s="325"/>
      <c r="I10" s="91" t="s">
        <v>20</v>
      </c>
      <c r="K10" s="303"/>
      <c r="L10" s="304"/>
      <c r="M10" s="304"/>
      <c r="N10" s="304"/>
      <c r="O10" s="304"/>
      <c r="P10" s="304"/>
      <c r="Q10" s="304"/>
      <c r="R10" s="304"/>
      <c r="S10" s="304"/>
      <c r="T10" s="304"/>
      <c r="U10" s="305"/>
    </row>
    <row r="11" spans="2:21" s="4" customFormat="1" ht="15" customHeight="1">
      <c r="B11" s="84"/>
      <c r="C11" s="10" t="str">
        <f>'#data1'!F7</f>
        <v>Total Revenue</v>
      </c>
      <c r="D11" s="10"/>
      <c r="E11" s="18">
        <f>'#data1'!I7</f>
        <v>660600</v>
      </c>
      <c r="F11" s="18">
        <f>'#data1'!J7</f>
        <v>330300</v>
      </c>
      <c r="G11" s="10"/>
      <c r="H11" s="19">
        <f>'#data1'!M7</f>
        <v>1</v>
      </c>
      <c r="I11" s="89"/>
      <c r="J11" s="8"/>
      <c r="K11" s="303"/>
      <c r="L11" s="304"/>
      <c r="M11" s="304"/>
      <c r="N11" s="304"/>
      <c r="O11" s="304"/>
      <c r="P11" s="304"/>
      <c r="Q11" s="304"/>
      <c r="R11" s="304"/>
      <c r="S11" s="304"/>
      <c r="T11" s="304"/>
      <c r="U11" s="305"/>
    </row>
    <row r="12" spans="2:21" s="4" customFormat="1" ht="15" customHeight="1">
      <c r="B12" s="84"/>
      <c r="C12" s="10" t="str">
        <f>'#data1'!F8</f>
        <v>Operating Profit Margin</v>
      </c>
      <c r="D12" s="10"/>
      <c r="E12" s="20">
        <f>'#data1'!I8</f>
        <v>0.30378007871631851</v>
      </c>
      <c r="F12" s="21">
        <f>'#data1'!J8</f>
        <v>0.62971323039660909</v>
      </c>
      <c r="G12" s="10"/>
      <c r="H12" s="19">
        <f>'#data1'!M8</f>
        <v>-0.51758981064286957</v>
      </c>
      <c r="I12" s="89"/>
      <c r="J12" s="8"/>
      <c r="K12" s="303"/>
      <c r="L12" s="304"/>
      <c r="M12" s="304"/>
      <c r="N12" s="304"/>
      <c r="O12" s="304"/>
      <c r="P12" s="304"/>
      <c r="Q12" s="304"/>
      <c r="R12" s="304"/>
      <c r="S12" s="304"/>
      <c r="T12" s="304"/>
      <c r="U12" s="305"/>
    </row>
    <row r="13" spans="2:21" s="4" customFormat="1" ht="15" customHeight="1">
      <c r="B13" s="84"/>
      <c r="C13" s="10" t="str">
        <f>'#data1'!F9</f>
        <v>Profitability Ratio</v>
      </c>
      <c r="D13" s="10"/>
      <c r="E13" s="21">
        <f>'#data1'!I9</f>
        <v>0.30075252800484409</v>
      </c>
      <c r="F13" s="21">
        <f>'#data1'!J9</f>
        <v>0.62668567968513478</v>
      </c>
      <c r="G13" s="10"/>
      <c r="H13" s="19">
        <f>'#data1'!M9</f>
        <v>-0.52009031360673352</v>
      </c>
      <c r="I13" s="89"/>
      <c r="J13" s="8"/>
      <c r="K13" s="303"/>
      <c r="L13" s="304"/>
      <c r="M13" s="304"/>
      <c r="N13" s="304"/>
      <c r="O13" s="304"/>
      <c r="P13" s="304"/>
      <c r="Q13" s="304"/>
      <c r="R13" s="304"/>
      <c r="S13" s="304"/>
      <c r="T13" s="304"/>
      <c r="U13" s="305"/>
    </row>
    <row r="14" spans="2:21" s="4" customFormat="1" ht="15" customHeight="1">
      <c r="B14" s="84"/>
      <c r="C14" s="10" t="str">
        <f>'#data1'!F10</f>
        <v>Gross Profit Margin</v>
      </c>
      <c r="D14" s="10"/>
      <c r="E14" s="21">
        <f>'#data1'!I10</f>
        <v>0.36584486830154406</v>
      </c>
      <c r="F14" s="21">
        <f>'#data1'!J10</f>
        <v>0.69177801998183475</v>
      </c>
      <c r="G14" s="10"/>
      <c r="H14" s="19">
        <f>'#data1'!M10</f>
        <v>-0.4711528008491066</v>
      </c>
      <c r="I14" s="89"/>
      <c r="J14" s="8"/>
      <c r="K14" s="303"/>
      <c r="L14" s="304"/>
      <c r="M14" s="304"/>
      <c r="N14" s="304"/>
      <c r="O14" s="304"/>
      <c r="P14" s="304"/>
      <c r="Q14" s="304"/>
      <c r="R14" s="304"/>
      <c r="S14" s="304"/>
      <c r="T14" s="304"/>
      <c r="U14" s="305"/>
    </row>
    <row r="15" spans="2:21" s="6" customFormat="1" ht="15" customHeight="1">
      <c r="B15" s="90"/>
      <c r="C15" s="22" t="str">
        <f>'#data1'!G11</f>
        <v>ACTIVITY</v>
      </c>
      <c r="D15" s="23"/>
      <c r="E15" s="24"/>
      <c r="F15" s="24"/>
      <c r="G15" s="24"/>
      <c r="H15" s="24"/>
      <c r="I15" s="92"/>
      <c r="K15" s="303"/>
      <c r="L15" s="304"/>
      <c r="M15" s="304"/>
      <c r="N15" s="304"/>
      <c r="O15" s="304"/>
      <c r="P15" s="304"/>
      <c r="Q15" s="304"/>
      <c r="R15" s="304"/>
      <c r="S15" s="304"/>
      <c r="T15" s="304"/>
      <c r="U15" s="305"/>
    </row>
    <row r="16" spans="2:21" s="4" customFormat="1" ht="15" customHeight="1">
      <c r="B16" s="84"/>
      <c r="C16" s="10" t="str">
        <f>'#data1'!F12</f>
        <v>Working Capital Ratio</v>
      </c>
      <c r="D16" s="10"/>
      <c r="E16" s="21">
        <f>'#data1'!I12</f>
        <v>6.4491519369328101</v>
      </c>
      <c r="F16" s="21">
        <f>'#data1'!J12</f>
        <v>7.0438351987835075</v>
      </c>
      <c r="G16" s="10"/>
      <c r="H16" s="19">
        <f>'#data1'!M12</f>
        <v>-8.4426061239110353E-2</v>
      </c>
      <c r="I16" s="85"/>
      <c r="K16" s="303"/>
      <c r="L16" s="304"/>
      <c r="M16" s="304"/>
      <c r="N16" s="304"/>
      <c r="O16" s="304"/>
      <c r="P16" s="304"/>
      <c r="Q16" s="304"/>
      <c r="R16" s="304"/>
      <c r="S16" s="304"/>
      <c r="T16" s="304"/>
      <c r="U16" s="305"/>
    </row>
    <row r="17" spans="2:21" s="4" customFormat="1" ht="15" customHeight="1">
      <c r="B17" s="84"/>
      <c r="C17" s="10" t="str">
        <f>'#data1'!F13</f>
        <v>Accounts Receivable Days</v>
      </c>
      <c r="D17" s="10"/>
      <c r="E17" s="25">
        <f>'#data1'!I13</f>
        <v>7.971481057534037E-2</v>
      </c>
      <c r="F17" s="25">
        <f>'#data1'!J13</f>
        <v>5.3051972441095246E-2</v>
      </c>
      <c r="G17" s="10"/>
      <c r="H17" s="19">
        <f>'#data1'!M13</f>
        <v>0.50257958200987629</v>
      </c>
      <c r="I17" s="85"/>
      <c r="K17" s="303"/>
      <c r="L17" s="304"/>
      <c r="M17" s="304"/>
      <c r="N17" s="304"/>
      <c r="O17" s="304"/>
      <c r="P17" s="304"/>
      <c r="Q17" s="304"/>
      <c r="R17" s="304"/>
      <c r="S17" s="304"/>
      <c r="T17" s="304"/>
      <c r="U17" s="305"/>
    </row>
    <row r="18" spans="2:21" s="4" customFormat="1" ht="15" customHeight="1">
      <c r="B18" s="84"/>
      <c r="C18" s="10" t="str">
        <f>'#data1'!F14</f>
        <v>Accounts Payable Days</v>
      </c>
      <c r="D18" s="10"/>
      <c r="E18" s="25">
        <f>'#data1'!I14</f>
        <v>1.7534173855341739</v>
      </c>
      <c r="F18" s="25">
        <f>'#data1'!J14</f>
        <v>1.3331987891019172</v>
      </c>
      <c r="G18" s="10"/>
      <c r="H18" s="19">
        <f>'#data1'!M14</f>
        <v>0.31519575315195758</v>
      </c>
      <c r="I18" s="85"/>
      <c r="K18" s="303"/>
      <c r="L18" s="304"/>
      <c r="M18" s="304"/>
      <c r="N18" s="304"/>
      <c r="O18" s="304"/>
      <c r="P18" s="304"/>
      <c r="Q18" s="304"/>
      <c r="R18" s="304"/>
      <c r="S18" s="304"/>
      <c r="T18" s="304"/>
      <c r="U18" s="305"/>
    </row>
    <row r="19" spans="2:21" s="6" customFormat="1" ht="15" customHeight="1">
      <c r="B19" s="90"/>
      <c r="C19" s="26" t="str">
        <f>'#data1'!G15</f>
        <v>CASH</v>
      </c>
      <c r="D19" s="23"/>
      <c r="E19" s="23"/>
      <c r="F19" s="23"/>
      <c r="G19" s="23"/>
      <c r="H19" s="23"/>
      <c r="I19" s="92"/>
      <c r="K19" s="303"/>
      <c r="L19" s="304"/>
      <c r="M19" s="304"/>
      <c r="N19" s="304"/>
      <c r="O19" s="304"/>
      <c r="P19" s="304"/>
      <c r="Q19" s="304"/>
      <c r="R19" s="304"/>
      <c r="S19" s="304"/>
      <c r="T19" s="304"/>
      <c r="U19" s="305"/>
    </row>
    <row r="20" spans="2:21" s="4" customFormat="1" ht="15" customHeight="1">
      <c r="B20" s="84"/>
      <c r="C20" s="10" t="str">
        <f>'#data1'!F17</f>
        <v>Cash on Hand</v>
      </c>
      <c r="D20" s="10"/>
      <c r="E20" s="18">
        <f>'#data1'!I17</f>
        <v>200000</v>
      </c>
      <c r="F20" s="18">
        <f>'#data1'!J17</f>
        <v>190000</v>
      </c>
      <c r="G20" s="10"/>
      <c r="H20" s="19">
        <f>'#data1'!M17</f>
        <v>5.2631578947368418E-2</v>
      </c>
      <c r="I20" s="85"/>
      <c r="K20" s="303"/>
      <c r="L20" s="304"/>
      <c r="M20" s="304"/>
      <c r="N20" s="304"/>
      <c r="O20" s="304"/>
      <c r="P20" s="304"/>
      <c r="Q20" s="304"/>
      <c r="R20" s="304"/>
      <c r="S20" s="304"/>
      <c r="T20" s="304"/>
      <c r="U20" s="305"/>
    </row>
    <row r="21" spans="2:21" s="4" customFormat="1" ht="15" customHeight="1">
      <c r="B21" s="84"/>
      <c r="C21" s="10" t="str">
        <f>'#data1'!F18</f>
        <v>Months of Cash Reserves</v>
      </c>
      <c r="D21" s="10"/>
      <c r="E21" s="27">
        <f>'#data1'!I18</f>
        <v>4.8780487804878048</v>
      </c>
      <c r="F21" s="27">
        <f>'#data1'!J18</f>
        <v>9.2682926829268286</v>
      </c>
      <c r="G21" s="10"/>
      <c r="H21" s="19">
        <f>'#data1'!M18</f>
        <v>-0.47368421052631576</v>
      </c>
      <c r="I21" s="85"/>
      <c r="K21" s="303"/>
      <c r="L21" s="304"/>
      <c r="M21" s="304"/>
      <c r="N21" s="304"/>
      <c r="O21" s="304"/>
      <c r="P21" s="304"/>
      <c r="Q21" s="304"/>
      <c r="R21" s="304"/>
      <c r="S21" s="304"/>
      <c r="T21" s="304"/>
      <c r="U21" s="305"/>
    </row>
    <row r="22" spans="2:21" s="6" customFormat="1" ht="15" customHeight="1">
      <c r="B22" s="90"/>
      <c r="C22" s="28" t="str">
        <f>'#data1'!G19</f>
        <v>EFFICIENCY</v>
      </c>
      <c r="D22" s="29"/>
      <c r="E22" s="29"/>
      <c r="F22" s="29"/>
      <c r="G22" s="29"/>
      <c r="H22" s="29"/>
      <c r="I22" s="92"/>
      <c r="K22" s="303"/>
      <c r="L22" s="304"/>
      <c r="M22" s="304"/>
      <c r="N22" s="304"/>
      <c r="O22" s="304"/>
      <c r="P22" s="304"/>
      <c r="Q22" s="304"/>
      <c r="R22" s="304"/>
      <c r="S22" s="304"/>
      <c r="T22" s="304"/>
      <c r="U22" s="305"/>
    </row>
    <row r="23" spans="2:21" s="4" customFormat="1" ht="15" customHeight="1">
      <c r="B23" s="84"/>
      <c r="C23" s="10" t="str">
        <f>'#data1'!F20</f>
        <v>Return on Equity</v>
      </c>
      <c r="D23" s="10"/>
      <c r="E23" s="21">
        <f>'#data1'!I20</f>
        <v>1.3844100057999151</v>
      </c>
      <c r="F23" s="21">
        <f>'#data1'!J20</f>
        <v>0.77795167960682254</v>
      </c>
      <c r="G23" s="10"/>
      <c r="H23" s="19">
        <f>'#data1'!M20</f>
        <v>0.77955783384849453</v>
      </c>
      <c r="I23" s="85"/>
      <c r="K23" s="303"/>
      <c r="L23" s="304"/>
      <c r="M23" s="304"/>
      <c r="N23" s="304"/>
      <c r="O23" s="304"/>
      <c r="P23" s="304"/>
      <c r="Q23" s="304"/>
      <c r="R23" s="304"/>
      <c r="S23" s="304"/>
      <c r="T23" s="304"/>
      <c r="U23" s="305"/>
    </row>
    <row r="24" spans="2:21" s="4" customFormat="1" ht="15" customHeight="1">
      <c r="B24" s="84"/>
      <c r="C24" s="10" t="str">
        <f>'#data1'!F21</f>
        <v>Return on Assets</v>
      </c>
      <c r="D24" s="10"/>
      <c r="E24" s="21">
        <f>'#data1'!I21</f>
        <v>2.8255489842654091E-2</v>
      </c>
      <c r="F24" s="21">
        <f>'#data1'!J21</f>
        <v>3.3429046298412299E-2</v>
      </c>
      <c r="G24" s="10"/>
      <c r="H24" s="19">
        <f>'#data1'!M21</f>
        <v>-0.1547623108830336</v>
      </c>
      <c r="I24" s="85"/>
      <c r="K24" s="303"/>
      <c r="L24" s="304"/>
      <c r="M24" s="304"/>
      <c r="N24" s="304"/>
      <c r="O24" s="304"/>
      <c r="P24" s="304"/>
      <c r="Q24" s="304"/>
      <c r="R24" s="304"/>
      <c r="S24" s="304"/>
      <c r="T24" s="304"/>
      <c r="U24" s="305"/>
    </row>
    <row r="25" spans="2:21" s="4" customFormat="1" ht="15" customHeight="1">
      <c r="B25" s="84"/>
      <c r="C25" s="10" t="str">
        <f>'#data1'!F22</f>
        <v>Return on Capital Employed</v>
      </c>
      <c r="D25" s="10"/>
      <c r="E25" s="21">
        <f>'#data1'!I22</f>
        <v>1.3264950720771658</v>
      </c>
      <c r="F25" s="21">
        <f>'#data1'!J22</f>
        <v>0.74156423257218995</v>
      </c>
      <c r="G25" s="10"/>
      <c r="H25" s="19">
        <f>'#data1'!M22</f>
        <v>0.78877973587815109</v>
      </c>
      <c r="I25" s="85"/>
      <c r="K25" s="303"/>
      <c r="L25" s="304"/>
      <c r="M25" s="304"/>
      <c r="N25" s="304"/>
      <c r="O25" s="304"/>
      <c r="P25" s="304"/>
      <c r="Q25" s="304"/>
      <c r="R25" s="304"/>
      <c r="S25" s="304"/>
      <c r="T25" s="304"/>
      <c r="U25" s="305"/>
    </row>
    <row r="26" spans="2:21" s="6" customFormat="1" ht="15" customHeight="1">
      <c r="B26" s="90"/>
      <c r="C26" s="30" t="str">
        <f>'#data1'!G23</f>
        <v>ASSET USAGE</v>
      </c>
      <c r="D26" s="29"/>
      <c r="E26" s="29"/>
      <c r="F26" s="29"/>
      <c r="G26" s="29"/>
      <c r="H26" s="29"/>
      <c r="I26" s="92"/>
      <c r="K26" s="303"/>
      <c r="L26" s="304"/>
      <c r="M26" s="304"/>
      <c r="N26" s="304"/>
      <c r="O26" s="304"/>
      <c r="P26" s="304"/>
      <c r="Q26" s="304"/>
      <c r="R26" s="304"/>
      <c r="S26" s="304"/>
      <c r="T26" s="304"/>
      <c r="U26" s="305"/>
    </row>
    <row r="27" spans="2:21" s="4" customFormat="1" ht="15" customHeight="1">
      <c r="B27" s="84"/>
      <c r="C27" s="10" t="str">
        <f>'#data1'!F24</f>
        <v>Asset Turnover</v>
      </c>
      <c r="D27" s="10"/>
      <c r="E27" s="21">
        <f>'#data1'!I24</f>
        <v>1.1273916144983755</v>
      </c>
      <c r="F27" s="21">
        <f>'#data1'!J24</f>
        <v>0.64011125287320503</v>
      </c>
      <c r="G27" s="10"/>
      <c r="H27" s="19">
        <f>'#data1'!M24</f>
        <v>0.76124323613740996</v>
      </c>
      <c r="I27" s="85"/>
      <c r="K27" s="303"/>
      <c r="L27" s="304"/>
      <c r="M27" s="304"/>
      <c r="N27" s="304"/>
      <c r="O27" s="304"/>
      <c r="P27" s="304"/>
      <c r="Q27" s="304"/>
      <c r="R27" s="304"/>
      <c r="S27" s="304"/>
      <c r="T27" s="304"/>
      <c r="U27" s="305"/>
    </row>
    <row r="28" spans="2:21" s="6" customFormat="1" ht="15" customHeight="1">
      <c r="B28" s="90"/>
      <c r="C28" s="31" t="str">
        <f>'#data1'!G25</f>
        <v>LIQUIDITY</v>
      </c>
      <c r="D28" s="29"/>
      <c r="E28" s="29"/>
      <c r="F28" s="29"/>
      <c r="G28" s="29"/>
      <c r="H28" s="29"/>
      <c r="I28" s="92"/>
      <c r="K28" s="303"/>
      <c r="L28" s="304"/>
      <c r="M28" s="304"/>
      <c r="N28" s="304"/>
      <c r="O28" s="304"/>
      <c r="P28" s="304"/>
      <c r="Q28" s="304"/>
      <c r="R28" s="304"/>
      <c r="S28" s="304"/>
      <c r="T28" s="304"/>
      <c r="U28" s="305"/>
    </row>
    <row r="29" spans="2:21" s="4" customFormat="1" ht="15" customHeight="1">
      <c r="B29" s="84"/>
      <c r="C29" s="10" t="str">
        <f>'#data1'!F26</f>
        <v>Quick Ratio</v>
      </c>
      <c r="D29" s="10"/>
      <c r="E29" s="21">
        <f>'#data1'!I26</f>
        <v>11.702692282444927</v>
      </c>
      <c r="F29" s="21">
        <f>'#data1'!J26</f>
        <v>12.146863593553881</v>
      </c>
      <c r="G29" s="10"/>
      <c r="H29" s="19">
        <f>'#data1'!M26</f>
        <v>-3.6566748913247703E-2</v>
      </c>
      <c r="I29" s="85"/>
      <c r="K29" s="303"/>
      <c r="L29" s="304"/>
      <c r="M29" s="304"/>
      <c r="N29" s="304"/>
      <c r="O29" s="304"/>
      <c r="P29" s="304"/>
      <c r="Q29" s="304"/>
      <c r="R29" s="304"/>
      <c r="S29" s="304"/>
      <c r="T29" s="304"/>
      <c r="U29" s="305"/>
    </row>
    <row r="30" spans="2:21" s="4" customFormat="1" ht="15" customHeight="1">
      <c r="B30" s="84"/>
      <c r="C30" s="10" t="str">
        <f>'#data1'!F27</f>
        <v>Current Ratio</v>
      </c>
      <c r="D30" s="10"/>
      <c r="E30" s="21">
        <f>'#data1'!I27</f>
        <v>6.4491519369328101</v>
      </c>
      <c r="F30" s="21">
        <f>'#data1'!J27</f>
        <v>7.0438351987835075</v>
      </c>
      <c r="G30" s="10"/>
      <c r="H30" s="19">
        <f>'#data1'!M27</f>
        <v>-8.4426061239110353E-2</v>
      </c>
      <c r="I30" s="85"/>
      <c r="K30" s="303"/>
      <c r="L30" s="304"/>
      <c r="M30" s="304"/>
      <c r="N30" s="304"/>
      <c r="O30" s="304"/>
      <c r="P30" s="304"/>
      <c r="Q30" s="304"/>
      <c r="R30" s="304"/>
      <c r="S30" s="304"/>
      <c r="T30" s="304"/>
      <c r="U30" s="305"/>
    </row>
    <row r="31" spans="2:21" s="6" customFormat="1" ht="15" customHeight="1">
      <c r="B31" s="90"/>
      <c r="C31" s="32" t="str">
        <f>'#data1'!G28</f>
        <v>DEBT</v>
      </c>
      <c r="D31" s="29"/>
      <c r="E31" s="29"/>
      <c r="F31" s="29"/>
      <c r="G31" s="29"/>
      <c r="H31" s="29"/>
      <c r="I31" s="92"/>
      <c r="K31" s="303"/>
      <c r="L31" s="304"/>
      <c r="M31" s="304"/>
      <c r="N31" s="304"/>
      <c r="O31" s="304"/>
      <c r="P31" s="304"/>
      <c r="Q31" s="304"/>
      <c r="R31" s="304"/>
      <c r="S31" s="304"/>
      <c r="T31" s="304"/>
      <c r="U31" s="305"/>
    </row>
    <row r="32" spans="2:21" s="4" customFormat="1" ht="15" customHeight="1">
      <c r="B32" s="84"/>
      <c r="C32" s="10" t="str">
        <f>'#data1'!F29</f>
        <v>Debt to Equity</v>
      </c>
      <c r="D32" s="10"/>
      <c r="E32" s="21">
        <f>'#data1'!I29</f>
        <v>0.22797614244797967</v>
      </c>
      <c r="F32" s="21">
        <f>'#data1'!J29</f>
        <v>0.21533823396309115</v>
      </c>
      <c r="G32" s="10"/>
      <c r="H32" s="19">
        <f>'#data1'!M29</f>
        <v>5.868864182778917E-2</v>
      </c>
      <c r="I32" s="85"/>
      <c r="K32" s="303"/>
      <c r="L32" s="304"/>
      <c r="M32" s="304"/>
      <c r="N32" s="304"/>
      <c r="O32" s="304"/>
      <c r="P32" s="304"/>
      <c r="Q32" s="304"/>
      <c r="R32" s="304"/>
      <c r="S32" s="304"/>
      <c r="T32" s="304"/>
      <c r="U32" s="305"/>
    </row>
    <row r="33" spans="2:21" s="4" customFormat="1" ht="15" customHeight="1" thickBot="1">
      <c r="B33" s="84"/>
      <c r="C33" s="10" t="str">
        <f>'#data1'!F30</f>
        <v>Debt to Total Assets</v>
      </c>
      <c r="D33" s="10"/>
      <c r="E33" s="21">
        <f>'#data1'!I30</f>
        <v>0.18565193130992552</v>
      </c>
      <c r="F33" s="21">
        <f>'#data1'!J30</f>
        <v>0.17718378961953304</v>
      </c>
      <c r="G33" s="10"/>
      <c r="H33" s="19">
        <f>'#data1'!M30</f>
        <v>4.7792982126503382E-2</v>
      </c>
      <c r="I33" s="85"/>
      <c r="K33" s="306"/>
      <c r="L33" s="307"/>
      <c r="M33" s="307"/>
      <c r="N33" s="307"/>
      <c r="O33" s="307"/>
      <c r="P33" s="307"/>
      <c r="Q33" s="307"/>
      <c r="R33" s="307"/>
      <c r="S33" s="307"/>
      <c r="T33" s="307"/>
      <c r="U33" s="308"/>
    </row>
    <row r="34" spans="2:21" s="6" customFormat="1" ht="15" customHeight="1">
      <c r="B34" s="90"/>
      <c r="C34" s="33" t="str">
        <f>'#data1'!G31</f>
        <v>VERTICAL ANALYSIS</v>
      </c>
      <c r="D34" s="29"/>
      <c r="E34" s="29"/>
      <c r="F34" s="29"/>
      <c r="G34" s="29"/>
      <c r="H34" s="29"/>
      <c r="I34" s="92"/>
    </row>
    <row r="35" spans="2:21" s="4" customFormat="1" ht="15" customHeight="1">
      <c r="B35" s="84"/>
      <c r="C35" s="10" t="str">
        <f>'#data1'!F32</f>
        <v>COGS</v>
      </c>
      <c r="D35" s="10"/>
      <c r="E35" s="18">
        <f>'#data1'!I32</f>
        <v>100000</v>
      </c>
      <c r="F35" s="18">
        <f>'#data1'!J32</f>
        <v>101805.72</v>
      </c>
      <c r="G35" s="10"/>
      <c r="H35" s="19">
        <f>'#data1'!M32</f>
        <v>1.7736920872422502E-2</v>
      </c>
      <c r="I35" s="85"/>
    </row>
    <row r="36" spans="2:21" s="4" customFormat="1" ht="15" customHeight="1">
      <c r="B36" s="84"/>
      <c r="C36" s="10" t="str">
        <f>'#data1'!F33</f>
        <v>Gross Profit</v>
      </c>
      <c r="D36" s="10"/>
      <c r="E36" s="18">
        <f>'#data1'!I33</f>
        <v>241677.12</v>
      </c>
      <c r="F36" s="18">
        <f>'#data1'!J33</f>
        <v>228494.28</v>
      </c>
      <c r="G36" s="10"/>
      <c r="H36" s="19">
        <f>'#data1'!M33</f>
        <v>5.7694398301786798E-2</v>
      </c>
      <c r="I36" s="85"/>
    </row>
    <row r="37" spans="2:21" s="4" customFormat="1" ht="15" customHeight="1">
      <c r="B37" s="84"/>
      <c r="C37" s="10" t="str">
        <f>'#data1'!F34</f>
        <v>Total Expenses</v>
      </c>
      <c r="D37" s="10"/>
      <c r="E37" s="18">
        <f>'#data1'!I34</f>
        <v>41000</v>
      </c>
      <c r="F37" s="18">
        <f>'#data1'!J34</f>
        <v>20500</v>
      </c>
      <c r="G37" s="10"/>
      <c r="H37" s="19">
        <f>'#data1'!M34</f>
        <v>-1</v>
      </c>
      <c r="I37" s="85"/>
    </row>
    <row r="38" spans="2:21" s="4" customFormat="1" ht="15" customHeight="1">
      <c r="B38" s="84"/>
      <c r="C38" s="10" t="str">
        <f>'#data1'!F35</f>
        <v>Net Income</v>
      </c>
      <c r="D38" s="10"/>
      <c r="E38" s="18">
        <f>'#data1'!I35</f>
        <v>198677.12</v>
      </c>
      <c r="F38" s="18">
        <f>'#data1'!J35</f>
        <v>206994.28</v>
      </c>
      <c r="G38" s="10"/>
      <c r="H38" s="19">
        <f>'#data1'!M35</f>
        <v>-4.0180627213466977E-2</v>
      </c>
      <c r="I38" s="85"/>
    </row>
    <row r="39" spans="2:21" s="4" customFormat="1" ht="6" customHeight="1">
      <c r="B39" s="84"/>
      <c r="C39" s="35"/>
      <c r="D39" s="35"/>
      <c r="E39" s="35"/>
      <c r="F39" s="35"/>
      <c r="G39" s="35"/>
      <c r="H39" s="35"/>
      <c r="I39" s="85"/>
    </row>
    <row r="40" spans="2:21" s="4" customFormat="1" ht="15" customHeight="1" thickBot="1">
      <c r="B40" s="326"/>
      <c r="C40" s="327"/>
      <c r="D40" s="327"/>
      <c r="E40" s="327"/>
      <c r="F40" s="327"/>
      <c r="G40" s="327"/>
      <c r="H40" s="327"/>
      <c r="I40" s="328"/>
    </row>
    <row r="41" spans="2:21" s="4" customFormat="1" ht="15" customHeight="1" thickBot="1">
      <c r="B41" s="9"/>
      <c r="C41" s="322" t="s">
        <v>21</v>
      </c>
      <c r="D41" s="323"/>
      <c r="E41" s="323"/>
      <c r="F41" s="323"/>
      <c r="G41" s="323"/>
      <c r="H41" s="323"/>
      <c r="I41" s="324"/>
    </row>
    <row r="42" spans="2:21" s="4" customFormat="1" ht="15" customHeight="1" thickBot="1">
      <c r="B42" s="13"/>
      <c r="C42" s="309" t="s">
        <v>22</v>
      </c>
      <c r="D42" s="310"/>
      <c r="E42" s="310"/>
      <c r="F42" s="310"/>
      <c r="G42" s="310"/>
      <c r="H42" s="310"/>
      <c r="I42" s="93"/>
      <c r="J42" s="34"/>
    </row>
  </sheetData>
  <mergeCells count="10">
    <mergeCell ref="K3:U33"/>
    <mergeCell ref="C42:H42"/>
    <mergeCell ref="B2:I2"/>
    <mergeCell ref="B3:I3"/>
    <mergeCell ref="C4:H4"/>
    <mergeCell ref="B6:I6"/>
    <mergeCell ref="C7:H7"/>
    <mergeCell ref="C41:I41"/>
    <mergeCell ref="C10:H10"/>
    <mergeCell ref="B40:I40"/>
  </mergeCells>
  <conditionalFormatting sqref="H11:H38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5" bottom="0.5" header="0.3" footer="0.3"/>
  <pageSetup fitToWidth="0" fitToHeight="0" orientation="portrait" useFirstPageNumber="1" r:id="rId1"/>
  <headerFooter>
    <oddHeader>&amp;L&amp;"Arial"&amp;C&amp;"Arial"&amp;R&amp;"Arial"</oddHeader>
    <oddFooter>&amp;L&amp;"Arial"&amp;C&amp;"Arial"&amp;R&amp;"Arial"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8D62C-28A0-46BF-817A-C0666C7374F3}">
  <sheetPr>
    <tabColor rgb="FF00B050"/>
  </sheetPr>
  <dimension ref="A1:G48"/>
  <sheetViews>
    <sheetView workbookViewId="0">
      <pane xSplit="1" ySplit="6" topLeftCell="B17" activePane="bottomRight" state="frozen"/>
      <selection pane="topRight" activeCell="B1" sqref="B1"/>
      <selection pane="bottomLeft" activeCell="A7" sqref="A7"/>
      <selection pane="bottomRight" activeCell="E4" sqref="E4"/>
    </sheetView>
  </sheetViews>
  <sheetFormatPr defaultColWidth="11.140625" defaultRowHeight="15.75"/>
  <cols>
    <col min="1" max="1" width="40.5703125" style="36" bestFit="1" customWidth="1"/>
    <col min="2" max="2" width="17.42578125" style="36" customWidth="1"/>
    <col min="3" max="3" width="16.7109375" style="36" customWidth="1"/>
    <col min="4" max="16384" width="11.140625" style="36"/>
  </cols>
  <sheetData>
    <row r="1" spans="1:7" ht="12.75" customHeight="1">
      <c r="A1" s="329"/>
      <c r="B1" s="330"/>
      <c r="C1" s="331"/>
      <c r="D1" s="186"/>
      <c r="E1" s="186"/>
      <c r="F1" s="186"/>
      <c r="G1" s="186"/>
    </row>
    <row r="2" spans="1:7" ht="15" customHeight="1">
      <c r="A2" s="190"/>
      <c r="B2" s="187"/>
      <c r="C2" s="191"/>
      <c r="D2" s="37"/>
      <c r="E2" s="37"/>
      <c r="F2" s="37"/>
      <c r="G2" s="37"/>
    </row>
    <row r="3" spans="1:7" ht="15" customHeight="1">
      <c r="A3" s="190"/>
      <c r="B3" s="187"/>
      <c r="C3" s="191"/>
      <c r="D3" s="37"/>
      <c r="E3" s="37"/>
      <c r="F3" s="37"/>
      <c r="G3" s="37"/>
    </row>
    <row r="4" spans="1:7" ht="15" customHeight="1">
      <c r="A4" s="192" t="s">
        <v>24</v>
      </c>
      <c r="B4" s="188" t="s">
        <v>25</v>
      </c>
      <c r="C4" s="193" t="s">
        <v>26</v>
      </c>
      <c r="D4" s="37"/>
      <c r="E4" s="37"/>
      <c r="F4" s="37"/>
      <c r="G4" s="37"/>
    </row>
    <row r="5" spans="1:7" ht="15" customHeight="1">
      <c r="A5" s="190"/>
      <c r="B5" s="187"/>
      <c r="C5" s="191"/>
      <c r="D5" s="37"/>
      <c r="E5" s="37"/>
      <c r="F5" s="37"/>
      <c r="G5" s="37"/>
    </row>
    <row r="6" spans="1:7" s="218" customFormat="1" ht="44.25" customHeight="1">
      <c r="A6" s="216"/>
      <c r="B6" s="224" t="s">
        <v>27</v>
      </c>
      <c r="C6" s="225" t="s">
        <v>28</v>
      </c>
      <c r="D6" s="217"/>
      <c r="E6" s="217"/>
      <c r="F6" s="217"/>
      <c r="G6" s="217"/>
    </row>
    <row r="7" spans="1:7" ht="15" customHeight="1">
      <c r="A7" s="194"/>
      <c r="B7" s="189"/>
      <c r="C7" s="195"/>
    </row>
    <row r="8" spans="1:7" ht="15" customHeight="1">
      <c r="A8" s="194"/>
      <c r="B8" s="189"/>
      <c r="C8" s="195"/>
    </row>
    <row r="9" spans="1:7" ht="15" customHeight="1">
      <c r="A9" s="194"/>
      <c r="B9" s="189"/>
      <c r="C9" s="195"/>
    </row>
    <row r="10" spans="1:7" ht="15" customHeight="1">
      <c r="A10" s="194"/>
      <c r="B10" s="189"/>
      <c r="C10" s="195"/>
    </row>
    <row r="11" spans="1:7" ht="15" customHeight="1">
      <c r="A11" s="190"/>
      <c r="B11" s="187"/>
      <c r="C11" s="191"/>
      <c r="D11" s="37"/>
      <c r="E11" s="37"/>
      <c r="F11" s="37"/>
      <c r="G11" s="37"/>
    </row>
    <row r="12" spans="1:7" ht="15" customHeight="1">
      <c r="A12" s="194"/>
      <c r="B12" s="189"/>
      <c r="C12" s="195"/>
    </row>
    <row r="13" spans="1:7" ht="15" customHeight="1">
      <c r="A13" s="190"/>
      <c r="B13" s="187"/>
      <c r="C13" s="191"/>
      <c r="D13" s="37"/>
      <c r="E13" s="37"/>
      <c r="F13" s="37"/>
      <c r="G13" s="37"/>
    </row>
    <row r="14" spans="1:7" ht="15" customHeight="1">
      <c r="A14" s="190"/>
      <c r="B14" s="187"/>
      <c r="C14" s="191"/>
      <c r="D14" s="37"/>
      <c r="E14" s="37"/>
      <c r="F14" s="37"/>
      <c r="G14" s="37"/>
    </row>
    <row r="15" spans="1:7" ht="15" customHeight="1">
      <c r="A15" s="221" t="s">
        <v>138</v>
      </c>
      <c r="B15" s="248"/>
      <c r="C15" s="249"/>
      <c r="D15" s="37"/>
      <c r="E15" s="37"/>
      <c r="F15" s="37"/>
      <c r="G15" s="37"/>
    </row>
    <row r="16" spans="1:7" ht="15" customHeight="1">
      <c r="A16" s="190" t="s">
        <v>29</v>
      </c>
      <c r="B16" s="248">
        <v>108000</v>
      </c>
      <c r="C16" s="249">
        <v>234000</v>
      </c>
      <c r="D16" s="37"/>
      <c r="E16" s="37"/>
      <c r="F16" s="37"/>
      <c r="G16" s="37"/>
    </row>
    <row r="17" spans="1:7" ht="15" customHeight="1">
      <c r="A17" s="190" t="s">
        <v>30</v>
      </c>
      <c r="B17" s="248">
        <v>77000</v>
      </c>
      <c r="C17" s="249">
        <v>80829.649999999994</v>
      </c>
      <c r="D17" s="37"/>
      <c r="E17" s="37"/>
      <c r="F17" s="37"/>
      <c r="G17" s="37"/>
    </row>
    <row r="18" spans="1:7" ht="15" customHeight="1">
      <c r="A18" s="190" t="s">
        <v>31</v>
      </c>
      <c r="B18" s="248">
        <v>36000</v>
      </c>
      <c r="C18" s="249">
        <v>79500</v>
      </c>
    </row>
    <row r="19" spans="1:7" ht="15" customHeight="1">
      <c r="A19" s="190" t="s">
        <v>32</v>
      </c>
      <c r="B19" s="248">
        <v>24000</v>
      </c>
      <c r="C19" s="249">
        <v>52500</v>
      </c>
    </row>
    <row r="20" spans="1:7" ht="15" customHeight="1">
      <c r="A20" s="190" t="s">
        <v>33</v>
      </c>
      <c r="B20" s="248">
        <v>12000</v>
      </c>
      <c r="C20" s="249">
        <v>26500</v>
      </c>
    </row>
    <row r="21" spans="1:7" ht="15" customHeight="1">
      <c r="A21" s="190" t="s">
        <v>30</v>
      </c>
      <c r="B21" s="248">
        <v>24000</v>
      </c>
      <c r="C21" s="249">
        <v>24000</v>
      </c>
    </row>
    <row r="22" spans="1:7" ht="15" customHeight="1">
      <c r="A22" s="190" t="s">
        <v>34</v>
      </c>
      <c r="B22" s="248">
        <v>10000</v>
      </c>
      <c r="C22" s="249">
        <v>20000</v>
      </c>
    </row>
    <row r="23" spans="1:7" ht="15" customHeight="1">
      <c r="A23" s="190" t="s">
        <v>35</v>
      </c>
      <c r="B23" s="248">
        <v>12000</v>
      </c>
      <c r="C23" s="249">
        <v>13020</v>
      </c>
    </row>
    <row r="24" spans="1:7" ht="15" customHeight="1">
      <c r="A24" s="190" t="s">
        <v>36</v>
      </c>
      <c r="B24" s="248">
        <v>9000</v>
      </c>
      <c r="C24" s="249">
        <v>10000</v>
      </c>
    </row>
    <row r="25" spans="1:7" ht="15" customHeight="1">
      <c r="A25" s="190" t="s">
        <v>34</v>
      </c>
      <c r="B25" s="248">
        <v>6000</v>
      </c>
      <c r="C25" s="249">
        <v>6000</v>
      </c>
    </row>
    <row r="26" spans="1:7" ht="15" customHeight="1">
      <c r="A26" s="190" t="s">
        <v>37</v>
      </c>
      <c r="B26" s="248">
        <v>3000</v>
      </c>
      <c r="C26" s="249">
        <v>5306.13</v>
      </c>
    </row>
    <row r="27" spans="1:7" ht="15" customHeight="1">
      <c r="A27" s="190" t="s">
        <v>38</v>
      </c>
      <c r="B27" s="248">
        <v>2000</v>
      </c>
      <c r="C27" s="249">
        <v>4395.3100000000004</v>
      </c>
    </row>
    <row r="28" spans="1:7" ht="15" customHeight="1">
      <c r="A28" s="190" t="s">
        <v>39</v>
      </c>
      <c r="B28" s="248">
        <v>1500</v>
      </c>
      <c r="C28" s="249">
        <v>4045.82</v>
      </c>
    </row>
    <row r="29" spans="1:7" ht="15" customHeight="1">
      <c r="A29" s="190" t="s">
        <v>36</v>
      </c>
      <c r="B29" s="248">
        <v>3000</v>
      </c>
      <c r="C29" s="249">
        <v>3000</v>
      </c>
    </row>
    <row r="30" spans="1:7" ht="15" customHeight="1">
      <c r="A30" s="190" t="s">
        <v>40</v>
      </c>
      <c r="B30" s="248">
        <v>2509</v>
      </c>
      <c r="C30" s="249">
        <v>2890.76</v>
      </c>
    </row>
    <row r="31" spans="1:7" ht="15" customHeight="1">
      <c r="A31" s="190" t="s">
        <v>41</v>
      </c>
      <c r="B31" s="248">
        <v>1670</v>
      </c>
      <c r="C31" s="249">
        <v>1860</v>
      </c>
    </row>
    <row r="32" spans="1:7" ht="15" customHeight="1">
      <c r="A32" s="190" t="s">
        <v>42</v>
      </c>
      <c r="B32" s="248">
        <v>900</v>
      </c>
      <c r="C32" s="249">
        <v>1132.3699999999999</v>
      </c>
    </row>
    <row r="33" spans="1:3" ht="15" customHeight="1">
      <c r="A33" s="190" t="s">
        <v>43</v>
      </c>
      <c r="B33" s="248">
        <v>900</v>
      </c>
      <c r="C33" s="249">
        <v>1132.02</v>
      </c>
    </row>
    <row r="34" spans="1:3" ht="15" customHeight="1">
      <c r="A34" s="190" t="s">
        <v>44</v>
      </c>
      <c r="B34" s="248">
        <v>800</v>
      </c>
      <c r="C34" s="249">
        <v>995</v>
      </c>
    </row>
    <row r="35" spans="1:3" ht="15" customHeight="1">
      <c r="A35" s="190" t="s">
        <v>45</v>
      </c>
      <c r="B35" s="248">
        <v>800</v>
      </c>
      <c r="C35" s="249">
        <v>970.16</v>
      </c>
    </row>
    <row r="36" spans="1:3" ht="15" customHeight="1">
      <c r="A36" s="190" t="s">
        <v>46</v>
      </c>
      <c r="B36" s="248">
        <v>700</v>
      </c>
      <c r="C36" s="249">
        <v>720.34</v>
      </c>
    </row>
    <row r="37" spans="1:3" ht="15" customHeight="1">
      <c r="A37" s="190" t="s">
        <v>47</v>
      </c>
      <c r="B37" s="248">
        <v>600</v>
      </c>
      <c r="C37" s="249">
        <v>640.20000000000005</v>
      </c>
    </row>
    <row r="38" spans="1:3" ht="15" customHeight="1">
      <c r="A38" s="190" t="s">
        <v>48</v>
      </c>
      <c r="B38" s="248">
        <v>654</v>
      </c>
      <c r="C38" s="249">
        <v>611.94000000000005</v>
      </c>
    </row>
    <row r="39" spans="1:3" ht="15" customHeight="1">
      <c r="A39" s="190" t="s">
        <v>49</v>
      </c>
      <c r="B39" s="248">
        <v>678</v>
      </c>
      <c r="C39" s="249">
        <v>481.96</v>
      </c>
    </row>
    <row r="40" spans="1:3" ht="15" customHeight="1">
      <c r="A40" s="190" t="s">
        <v>50</v>
      </c>
      <c r="B40" s="248">
        <v>876</v>
      </c>
      <c r="C40" s="249">
        <v>396</v>
      </c>
    </row>
    <row r="41" spans="1:3" ht="15" customHeight="1">
      <c r="A41" s="190" t="s">
        <v>51</v>
      </c>
      <c r="B41" s="248">
        <v>444</v>
      </c>
      <c r="C41" s="249">
        <v>366.84</v>
      </c>
    </row>
    <row r="42" spans="1:3" ht="15" customHeight="1">
      <c r="A42" s="190" t="s">
        <v>52</v>
      </c>
      <c r="B42" s="248">
        <v>333</v>
      </c>
      <c r="C42" s="249">
        <v>299</v>
      </c>
    </row>
    <row r="43" spans="1:3" ht="15" customHeight="1">
      <c r="A43" s="190" t="s">
        <v>53</v>
      </c>
      <c r="B43" s="248">
        <v>100</v>
      </c>
      <c r="C43" s="249">
        <v>185</v>
      </c>
    </row>
    <row r="44" spans="1:3" ht="15" customHeight="1">
      <c r="A44" s="190" t="s">
        <v>54</v>
      </c>
      <c r="B44" s="248">
        <v>22</v>
      </c>
      <c r="C44" s="249">
        <v>149.32</v>
      </c>
    </row>
    <row r="45" spans="1:3" ht="15" customHeight="1">
      <c r="A45" s="190" t="s">
        <v>36</v>
      </c>
      <c r="B45" s="248">
        <v>400</v>
      </c>
      <c r="C45" s="249">
        <v>100</v>
      </c>
    </row>
    <row r="46" spans="1:3" ht="15" customHeight="1">
      <c r="A46" s="190" t="s">
        <v>34</v>
      </c>
      <c r="B46" s="248">
        <v>300</v>
      </c>
      <c r="C46" s="249">
        <v>100</v>
      </c>
    </row>
    <row r="47" spans="1:3" ht="15" customHeight="1">
      <c r="A47" s="190" t="s">
        <v>30</v>
      </c>
      <c r="B47" s="248">
        <v>555</v>
      </c>
      <c r="C47" s="249">
        <v>77</v>
      </c>
    </row>
    <row r="48" spans="1:3" s="220" customFormat="1" ht="15" customHeight="1" thickBot="1">
      <c r="A48" s="219" t="s">
        <v>55</v>
      </c>
      <c r="B48" s="250">
        <v>246000</v>
      </c>
      <c r="C48" s="251">
        <v>575927.81999999995</v>
      </c>
    </row>
  </sheetData>
  <mergeCells count="1">
    <mergeCell ref="A1:C1"/>
  </mergeCells>
  <pageMargins left="0.7" right="0.7" top="0.75" bottom="0.75" header="0.3" footer="0.3"/>
  <pageSetup fitToWidth="0" fitToHeight="0" orientation="portrait" useFirstPageNumber="1"/>
  <headerFooter>
    <oddHeader>&amp;L&amp;"Arial"&amp;C&amp;"Arial"&amp;R&amp;"Arial"</oddHeader>
    <oddFooter>&amp;L&amp;"Arial"&amp;C&amp;"Arial"&amp;R&amp;"Arial"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C8EDB-4089-4C21-9CBD-6EB9D9A430ED}">
  <sheetPr>
    <tabColor rgb="FF00B050"/>
    <pageSetUpPr fitToPage="1"/>
  </sheetPr>
  <dimension ref="A1:U28"/>
  <sheetViews>
    <sheetView zoomScale="90" zoomScaleNormal="90" workbookViewId="0"/>
  </sheetViews>
  <sheetFormatPr defaultColWidth="11.140625" defaultRowHeight="15.75"/>
  <cols>
    <col min="1" max="1" width="2.140625" style="36" customWidth="1"/>
    <col min="2" max="2" width="25" style="36" customWidth="1"/>
    <col min="3" max="3" width="20.28515625" style="36" customWidth="1"/>
    <col min="4" max="4" width="17.85546875" style="36" customWidth="1"/>
    <col min="5" max="5" width="10.5703125" style="36" customWidth="1"/>
    <col min="6" max="6" width="1.7109375" style="36" customWidth="1"/>
    <col min="7" max="7" width="15.28515625" style="36" customWidth="1"/>
    <col min="8" max="8" width="24.85546875" style="36" customWidth="1"/>
    <col min="9" max="9" width="30" style="36" customWidth="1"/>
    <col min="10" max="10" width="2.140625" style="36" customWidth="1"/>
    <col min="11" max="11" width="0.7109375" style="36" customWidth="1"/>
    <col min="12" max="12" width="3.85546875" style="36" customWidth="1"/>
    <col min="13" max="20" width="11.140625" style="36"/>
    <col min="21" max="21" width="3.7109375" style="36" customWidth="1"/>
    <col min="22" max="16384" width="11.140625" style="36"/>
  </cols>
  <sheetData>
    <row r="1" spans="1:21" ht="16.5" thickBot="1"/>
    <row r="2" spans="1:21" ht="18" customHeight="1">
      <c r="A2" s="38"/>
      <c r="B2" s="335" t="s">
        <v>17</v>
      </c>
      <c r="C2" s="336"/>
      <c r="D2" s="336"/>
      <c r="E2" s="336"/>
      <c r="F2" s="336"/>
      <c r="G2" s="336"/>
      <c r="H2" s="336"/>
      <c r="I2" s="337"/>
      <c r="J2" s="39"/>
      <c r="K2" s="39"/>
      <c r="L2" s="354"/>
      <c r="M2" s="301"/>
      <c r="N2" s="301"/>
      <c r="O2" s="301"/>
      <c r="P2" s="301"/>
      <c r="Q2" s="301"/>
      <c r="R2" s="301"/>
      <c r="S2" s="301"/>
      <c r="T2" s="301"/>
      <c r="U2" s="302"/>
    </row>
    <row r="3" spans="1:21" ht="15" customHeight="1">
      <c r="A3" s="38"/>
      <c r="B3" s="338"/>
      <c r="C3" s="339"/>
      <c r="D3" s="339"/>
      <c r="E3" s="339"/>
      <c r="F3" s="339"/>
      <c r="G3" s="339"/>
      <c r="H3" s="339"/>
      <c r="I3" s="340"/>
      <c r="J3" s="40"/>
      <c r="K3" s="40"/>
      <c r="L3" s="303"/>
      <c r="M3" s="355"/>
      <c r="N3" s="355"/>
      <c r="O3" s="355"/>
      <c r="P3" s="355"/>
      <c r="Q3" s="355"/>
      <c r="R3" s="355"/>
      <c r="S3" s="355"/>
      <c r="T3" s="355"/>
      <c r="U3" s="305"/>
    </row>
    <row r="4" spans="1:21" ht="13.5" customHeight="1">
      <c r="A4" s="38"/>
      <c r="B4" s="94"/>
      <c r="C4" s="95"/>
      <c r="D4" s="95"/>
      <c r="E4" s="95"/>
      <c r="F4" s="95"/>
      <c r="G4" s="95"/>
      <c r="H4" s="95"/>
      <c r="I4" s="96"/>
      <c r="J4" s="41"/>
      <c r="K4" s="41"/>
      <c r="L4" s="303"/>
      <c r="M4" s="355"/>
      <c r="N4" s="355"/>
      <c r="O4" s="355"/>
      <c r="P4" s="355"/>
      <c r="Q4" s="355"/>
      <c r="R4" s="355"/>
      <c r="S4" s="355"/>
      <c r="T4" s="355"/>
      <c r="U4" s="305"/>
    </row>
    <row r="5" spans="1:21" ht="15" customHeight="1">
      <c r="A5" s="38"/>
      <c r="B5" s="341" t="s">
        <v>56</v>
      </c>
      <c r="C5" s="342"/>
      <c r="D5" s="342"/>
      <c r="E5" s="342"/>
      <c r="F5" s="342"/>
      <c r="G5" s="342"/>
      <c r="H5" s="342"/>
      <c r="I5" s="97"/>
      <c r="L5" s="303"/>
      <c r="M5" s="355"/>
      <c r="N5" s="355"/>
      <c r="O5" s="355"/>
      <c r="P5" s="355"/>
      <c r="Q5" s="355"/>
      <c r="R5" s="355"/>
      <c r="S5" s="355"/>
      <c r="T5" s="355"/>
      <c r="U5" s="305"/>
    </row>
    <row r="6" spans="1:21" ht="13.5" customHeight="1">
      <c r="A6" s="38"/>
      <c r="B6" s="252"/>
      <c r="C6" s="253"/>
      <c r="D6" s="253"/>
      <c r="E6" s="253"/>
      <c r="F6" s="253"/>
      <c r="G6" s="253"/>
      <c r="H6" s="253"/>
      <c r="I6" s="97"/>
      <c r="L6" s="303"/>
      <c r="M6" s="355"/>
      <c r="N6" s="355"/>
      <c r="O6" s="355"/>
      <c r="P6" s="355"/>
      <c r="Q6" s="355"/>
      <c r="R6" s="355"/>
      <c r="S6" s="355"/>
      <c r="T6" s="355"/>
      <c r="U6" s="305"/>
    </row>
    <row r="7" spans="1:21" ht="4.5" customHeight="1">
      <c r="A7" s="42"/>
      <c r="B7" s="98"/>
      <c r="C7" s="99"/>
      <c r="D7" s="99"/>
      <c r="E7" s="100"/>
      <c r="F7" s="100"/>
      <c r="G7" s="100"/>
      <c r="H7" s="101"/>
      <c r="I7" s="102"/>
      <c r="L7" s="303"/>
      <c r="M7" s="355"/>
      <c r="N7" s="355"/>
      <c r="O7" s="355"/>
      <c r="P7" s="355"/>
      <c r="Q7" s="355"/>
      <c r="R7" s="355"/>
      <c r="S7" s="355"/>
      <c r="T7" s="355"/>
      <c r="U7" s="305"/>
    </row>
    <row r="8" spans="1:21" ht="15" customHeight="1">
      <c r="A8" s="42"/>
      <c r="B8" s="343" t="str">
        <f>"Expenses YTD"</f>
        <v>Expenses YTD</v>
      </c>
      <c r="C8" s="345" t="str">
        <f>"Expenses Same Period Last Year"</f>
        <v>Expenses Same Period Last Year</v>
      </c>
      <c r="D8" s="347" t="str">
        <f>"Diff"</f>
        <v>Diff</v>
      </c>
      <c r="E8" s="348"/>
      <c r="F8" s="100"/>
      <c r="G8" s="43"/>
      <c r="H8" s="44"/>
      <c r="I8" s="103"/>
      <c r="L8" s="303"/>
      <c r="M8" s="355"/>
      <c r="N8" s="355"/>
      <c r="O8" s="355"/>
      <c r="P8" s="355"/>
      <c r="Q8" s="355"/>
      <c r="R8" s="355"/>
      <c r="S8" s="355"/>
      <c r="T8" s="355"/>
      <c r="U8" s="305"/>
    </row>
    <row r="9" spans="1:21" ht="27" customHeight="1">
      <c r="A9" s="42"/>
      <c r="B9" s="344"/>
      <c r="C9" s="346"/>
      <c r="D9" s="349"/>
      <c r="E9" s="350"/>
      <c r="F9" s="100"/>
      <c r="G9" s="351" t="str">
        <f>"Year Over Year Top 10 Expenses by Account"</f>
        <v>Year Over Year Top 10 Expenses by Account</v>
      </c>
      <c r="H9" s="352"/>
      <c r="I9" s="353"/>
      <c r="L9" s="303"/>
      <c r="M9" s="355"/>
      <c r="N9" s="355"/>
      <c r="O9" s="355"/>
      <c r="P9" s="355"/>
      <c r="Q9" s="355"/>
      <c r="R9" s="355"/>
      <c r="S9" s="355"/>
      <c r="T9" s="355"/>
      <c r="U9" s="305"/>
    </row>
    <row r="10" spans="1:21" ht="21" customHeight="1">
      <c r="A10" s="45"/>
      <c r="B10" s="104">
        <f>TETHIS</f>
        <v>575927.81999999995</v>
      </c>
      <c r="C10" s="254">
        <f>TELAST</f>
        <v>246000</v>
      </c>
      <c r="D10" s="356">
        <f>B10-C10</f>
        <v>329927.81999999995</v>
      </c>
      <c r="E10" s="357"/>
      <c r="F10" s="105"/>
      <c r="G10" s="46"/>
      <c r="H10" s="47"/>
      <c r="I10" s="106"/>
      <c r="L10" s="303"/>
      <c r="M10" s="355"/>
      <c r="N10" s="355"/>
      <c r="O10" s="355"/>
      <c r="P10" s="355"/>
      <c r="Q10" s="355"/>
      <c r="R10" s="355"/>
      <c r="S10" s="355"/>
      <c r="T10" s="355"/>
      <c r="U10" s="305"/>
    </row>
    <row r="11" spans="1:21" ht="6" customHeight="1">
      <c r="A11" s="42"/>
      <c r="B11" s="107"/>
      <c r="C11" s="100"/>
      <c r="D11" s="100"/>
      <c r="E11" s="100"/>
      <c r="F11" s="100"/>
      <c r="G11" s="100"/>
      <c r="H11" s="101"/>
      <c r="I11" s="108" t="s">
        <v>20</v>
      </c>
      <c r="J11" s="48"/>
      <c r="L11" s="303"/>
      <c r="M11" s="355"/>
      <c r="N11" s="355"/>
      <c r="O11" s="355"/>
      <c r="P11" s="355"/>
      <c r="Q11" s="355"/>
      <c r="R11" s="355"/>
      <c r="S11" s="355"/>
      <c r="T11" s="355"/>
      <c r="U11" s="305"/>
    </row>
    <row r="12" spans="1:21" ht="33.75" customHeight="1">
      <c r="A12" s="42"/>
      <c r="B12" s="358" t="str">
        <f>"Top 10 Expenses"</f>
        <v>Top 10 Expenses</v>
      </c>
      <c r="C12" s="359"/>
      <c r="D12" s="359"/>
      <c r="E12" s="360"/>
      <c r="F12" s="100"/>
      <c r="G12" s="100"/>
      <c r="H12" s="101"/>
      <c r="I12" s="102"/>
      <c r="L12" s="303"/>
      <c r="M12" s="355"/>
      <c r="N12" s="355"/>
      <c r="O12" s="355"/>
      <c r="P12" s="355"/>
      <c r="Q12" s="355"/>
      <c r="R12" s="355"/>
      <c r="S12" s="355"/>
      <c r="T12" s="355"/>
      <c r="U12" s="305"/>
    </row>
    <row r="13" spans="1:21" ht="5.25" customHeight="1">
      <c r="A13" s="42"/>
      <c r="B13" s="109"/>
      <c r="C13" s="49"/>
      <c r="D13" s="49"/>
      <c r="E13" s="50"/>
      <c r="F13" s="100"/>
      <c r="G13" s="100"/>
      <c r="H13" s="101"/>
      <c r="I13" s="102"/>
      <c r="L13" s="303"/>
      <c r="M13" s="355"/>
      <c r="N13" s="355"/>
      <c r="O13" s="355"/>
      <c r="P13" s="355"/>
      <c r="Q13" s="355"/>
      <c r="R13" s="355"/>
      <c r="S13" s="355"/>
      <c r="T13" s="355"/>
      <c r="U13" s="305"/>
    </row>
    <row r="14" spans="1:21" ht="33.75" customHeight="1">
      <c r="A14" s="42"/>
      <c r="B14" s="110" t="s">
        <v>24</v>
      </c>
      <c r="C14" s="111" t="s">
        <v>57</v>
      </c>
      <c r="D14" s="111" t="s">
        <v>58</v>
      </c>
      <c r="E14" s="51" t="s">
        <v>59</v>
      </c>
      <c r="F14" s="100"/>
      <c r="G14" s="100"/>
      <c r="H14" s="101"/>
      <c r="I14" s="102"/>
      <c r="L14" s="303"/>
      <c r="M14" s="355"/>
      <c r="N14" s="355"/>
      <c r="O14" s="355"/>
      <c r="P14" s="355"/>
      <c r="Q14" s="355"/>
      <c r="R14" s="355"/>
      <c r="S14" s="355"/>
      <c r="T14" s="355"/>
      <c r="U14" s="305"/>
    </row>
    <row r="15" spans="1:21" ht="24" customHeight="1">
      <c r="A15" s="42"/>
      <c r="B15" s="112" t="str">
        <f>'#data2'!$A$16</f>
        <v xml:space="preserve"> Insurance Expense</v>
      </c>
      <c r="C15" s="113">
        <f>'#data2'!$C$16</f>
        <v>234000</v>
      </c>
      <c r="D15" s="52">
        <f>'#data2'!$B$16</f>
        <v>108000</v>
      </c>
      <c r="E15" s="53">
        <f t="shared" ref="E15:E24" si="0">IFERROR((C15-D15)/C15,0)</f>
        <v>0.53846153846153844</v>
      </c>
      <c r="F15" s="100"/>
      <c r="G15" s="100"/>
      <c r="H15" s="101"/>
      <c r="I15" s="102"/>
      <c r="L15" s="303"/>
      <c r="M15" s="355"/>
      <c r="N15" s="355"/>
      <c r="O15" s="355"/>
      <c r="P15" s="355"/>
      <c r="Q15" s="355"/>
      <c r="R15" s="355"/>
      <c r="S15" s="355"/>
      <c r="T15" s="355"/>
      <c r="U15" s="305"/>
    </row>
    <row r="16" spans="1:21" ht="22.5" customHeight="1">
      <c r="A16" s="42"/>
      <c r="B16" s="114" t="str">
        <f>'#data2'!$A$17</f>
        <v xml:space="preserve"> Utilities</v>
      </c>
      <c r="C16" s="115">
        <f>'#data2'!$C$17</f>
        <v>80829.649999999994</v>
      </c>
      <c r="D16" s="54">
        <f>'#data2'!$B$17</f>
        <v>77000</v>
      </c>
      <c r="E16" s="55">
        <f t="shared" si="0"/>
        <v>4.7379272333852668E-2</v>
      </c>
      <c r="F16" s="100"/>
      <c r="G16" s="100"/>
      <c r="H16" s="101"/>
      <c r="I16" s="102"/>
      <c r="L16" s="303"/>
      <c r="M16" s="355"/>
      <c r="N16" s="355"/>
      <c r="O16" s="355"/>
      <c r="P16" s="355"/>
      <c r="Q16" s="355"/>
      <c r="R16" s="355"/>
      <c r="S16" s="355"/>
      <c r="T16" s="355"/>
      <c r="U16" s="305"/>
    </row>
    <row r="17" spans="1:21" ht="24" customHeight="1">
      <c r="A17" s="42"/>
      <c r="B17" s="112" t="str">
        <f>'#data2'!$A$18</f>
        <v xml:space="preserve"> TV Advertising</v>
      </c>
      <c r="C17" s="113">
        <f>'#data2'!$C$18</f>
        <v>79500</v>
      </c>
      <c r="D17" s="52">
        <f>'#data2'!$B$18</f>
        <v>36000</v>
      </c>
      <c r="E17" s="53">
        <f t="shared" si="0"/>
        <v>0.54716981132075471</v>
      </c>
      <c r="F17" s="100"/>
      <c r="G17" s="100"/>
      <c r="H17" s="101"/>
      <c r="I17" s="102"/>
      <c r="L17" s="303"/>
      <c r="M17" s="355"/>
      <c r="N17" s="355"/>
      <c r="O17" s="355"/>
      <c r="P17" s="355"/>
      <c r="Q17" s="355"/>
      <c r="R17" s="355"/>
      <c r="S17" s="355"/>
      <c r="T17" s="355"/>
      <c r="U17" s="305"/>
    </row>
    <row r="18" spans="1:21" ht="24" customHeight="1">
      <c r="A18" s="42"/>
      <c r="B18" s="114" t="str">
        <f>'#data2'!$A$19</f>
        <v xml:space="preserve"> Janitorial Expense</v>
      </c>
      <c r="C18" s="115">
        <f>'#data2'!$C$19</f>
        <v>52500</v>
      </c>
      <c r="D18" s="54">
        <f>'#data2'!$B$19</f>
        <v>24000</v>
      </c>
      <c r="E18" s="55">
        <f t="shared" si="0"/>
        <v>0.54285714285714282</v>
      </c>
      <c r="F18" s="100"/>
      <c r="G18" s="100"/>
      <c r="H18" s="101"/>
      <c r="I18" s="102"/>
      <c r="L18" s="303"/>
      <c r="M18" s="355"/>
      <c r="N18" s="355"/>
      <c r="O18" s="355"/>
      <c r="P18" s="355"/>
      <c r="Q18" s="355"/>
      <c r="R18" s="355"/>
      <c r="S18" s="355"/>
      <c r="T18" s="355"/>
      <c r="U18" s="305"/>
    </row>
    <row r="19" spans="1:21" ht="24" customHeight="1">
      <c r="A19" s="42"/>
      <c r="B19" s="112" t="str">
        <f>'#data2'!$A$20</f>
        <v xml:space="preserve"> Landscaping</v>
      </c>
      <c r="C19" s="113">
        <f>'#data2'!$C$20</f>
        <v>26500</v>
      </c>
      <c r="D19" s="52">
        <f>'#data2'!$B$20</f>
        <v>12000</v>
      </c>
      <c r="E19" s="53">
        <f t="shared" si="0"/>
        <v>0.54716981132075471</v>
      </c>
      <c r="F19" s="100"/>
      <c r="G19" s="100"/>
      <c r="H19" s="101"/>
      <c r="I19" s="102"/>
      <c r="L19" s="303"/>
      <c r="M19" s="355"/>
      <c r="N19" s="355"/>
      <c r="O19" s="355"/>
      <c r="P19" s="355"/>
      <c r="Q19" s="355"/>
      <c r="R19" s="355"/>
      <c r="S19" s="355"/>
      <c r="T19" s="355"/>
      <c r="U19" s="305"/>
    </row>
    <row r="20" spans="1:21" ht="24" customHeight="1">
      <c r="A20" s="42"/>
      <c r="B20" s="114" t="str">
        <f>'#data2'!$A$21</f>
        <v xml:space="preserve"> Utilities</v>
      </c>
      <c r="C20" s="115">
        <f>'#data2'!$C$21</f>
        <v>24000</v>
      </c>
      <c r="D20" s="54">
        <f>'#data2'!$B$21</f>
        <v>24000</v>
      </c>
      <c r="E20" s="55">
        <f t="shared" si="0"/>
        <v>0</v>
      </c>
      <c r="F20" s="100"/>
      <c r="G20" s="100"/>
      <c r="H20" s="101"/>
      <c r="I20" s="102"/>
      <c r="L20" s="303"/>
      <c r="M20" s="355"/>
      <c r="N20" s="355"/>
      <c r="O20" s="355"/>
      <c r="P20" s="355"/>
      <c r="Q20" s="355"/>
      <c r="R20" s="355"/>
      <c r="S20" s="355"/>
      <c r="T20" s="355"/>
      <c r="U20" s="305"/>
    </row>
    <row r="21" spans="1:21" ht="24" customHeight="1">
      <c r="A21" s="42"/>
      <c r="B21" s="112" t="str">
        <f>'#data2'!$A$22</f>
        <v xml:space="preserve"> Internet &amp; Cable</v>
      </c>
      <c r="C21" s="113">
        <f>'#data2'!$C$22</f>
        <v>20000</v>
      </c>
      <c r="D21" s="52">
        <f>'#data2'!$B$22</f>
        <v>10000</v>
      </c>
      <c r="E21" s="53">
        <f t="shared" si="0"/>
        <v>0.5</v>
      </c>
      <c r="F21" s="100"/>
      <c r="G21" s="100"/>
      <c r="H21" s="101"/>
      <c r="I21" s="102"/>
      <c r="L21" s="303"/>
      <c r="M21" s="355"/>
      <c r="N21" s="355"/>
      <c r="O21" s="355"/>
      <c r="P21" s="355"/>
      <c r="Q21" s="355"/>
      <c r="R21" s="355"/>
      <c r="S21" s="355"/>
      <c r="T21" s="355"/>
      <c r="U21" s="305"/>
    </row>
    <row r="22" spans="1:21" ht="24" customHeight="1">
      <c r="A22" s="42"/>
      <c r="B22" s="114" t="str">
        <f>'#data2'!$A$23</f>
        <v xml:space="preserve"> Rent/Lease</v>
      </c>
      <c r="C22" s="115">
        <f>'#data2'!$C$23</f>
        <v>13020</v>
      </c>
      <c r="D22" s="54">
        <f>'#data2'!$B$23</f>
        <v>12000</v>
      </c>
      <c r="E22" s="55">
        <f t="shared" si="0"/>
        <v>7.8341013824884786E-2</v>
      </c>
      <c r="F22" s="100"/>
      <c r="G22" s="100"/>
      <c r="H22" s="101"/>
      <c r="I22" s="102"/>
      <c r="L22" s="303"/>
      <c r="M22" s="355"/>
      <c r="N22" s="355"/>
      <c r="O22" s="355"/>
      <c r="P22" s="355"/>
      <c r="Q22" s="355"/>
      <c r="R22" s="355"/>
      <c r="S22" s="355"/>
      <c r="T22" s="355"/>
      <c r="U22" s="305"/>
    </row>
    <row r="23" spans="1:21" ht="24" customHeight="1">
      <c r="A23" s="42"/>
      <c r="B23" s="112" t="str">
        <f>'#data2'!$A$24</f>
        <v xml:space="preserve"> 68100 Telephone Expense</v>
      </c>
      <c r="C23" s="113">
        <f>'#data2'!$C$24</f>
        <v>10000</v>
      </c>
      <c r="D23" s="52">
        <f>'#data2'!$B$24</f>
        <v>9000</v>
      </c>
      <c r="E23" s="53">
        <f t="shared" si="0"/>
        <v>0.1</v>
      </c>
      <c r="F23" s="100"/>
      <c r="G23" s="100"/>
      <c r="H23" s="101"/>
      <c r="I23" s="102"/>
      <c r="L23" s="303"/>
      <c r="M23" s="355"/>
      <c r="N23" s="355"/>
      <c r="O23" s="355"/>
      <c r="P23" s="355"/>
      <c r="Q23" s="355"/>
      <c r="R23" s="355"/>
      <c r="S23" s="355"/>
      <c r="T23" s="355"/>
      <c r="U23" s="305"/>
    </row>
    <row r="24" spans="1:21" ht="24" customHeight="1">
      <c r="A24" s="42"/>
      <c r="B24" s="116" t="str">
        <f>'#data2'!$A$25</f>
        <v xml:space="preserve"> Internet &amp; Cable</v>
      </c>
      <c r="C24" s="56">
        <f>'#data2'!$C$25</f>
        <v>6000</v>
      </c>
      <c r="D24" s="57">
        <f>'#data2'!$B$25</f>
        <v>6000</v>
      </c>
      <c r="E24" s="58">
        <f t="shared" si="0"/>
        <v>0</v>
      </c>
      <c r="F24" s="100"/>
      <c r="G24" s="100"/>
      <c r="H24" s="101"/>
      <c r="I24" s="102"/>
      <c r="L24" s="303"/>
      <c r="M24" s="355"/>
      <c r="N24" s="355"/>
      <c r="O24" s="355"/>
      <c r="P24" s="355"/>
      <c r="Q24" s="355"/>
      <c r="R24" s="355"/>
      <c r="S24" s="355"/>
      <c r="T24" s="355"/>
      <c r="U24" s="305"/>
    </row>
    <row r="25" spans="1:21" ht="13.5" customHeight="1" thickBot="1">
      <c r="A25" s="38"/>
      <c r="B25" s="117"/>
      <c r="C25" s="101"/>
      <c r="D25" s="101"/>
      <c r="E25" s="101"/>
      <c r="F25" s="101"/>
      <c r="G25" s="101"/>
      <c r="H25" s="101"/>
      <c r="I25" s="97"/>
      <c r="J25" s="48"/>
      <c r="L25" s="306"/>
      <c r="M25" s="307"/>
      <c r="N25" s="307"/>
      <c r="O25" s="307"/>
      <c r="P25" s="307"/>
      <c r="Q25" s="307"/>
      <c r="R25" s="307"/>
      <c r="S25" s="307"/>
      <c r="T25" s="307"/>
      <c r="U25" s="308"/>
    </row>
    <row r="26" spans="1:21" ht="15" customHeight="1" thickBot="1">
      <c r="A26" s="59"/>
      <c r="B26" s="361"/>
      <c r="C26" s="362"/>
      <c r="D26" s="362"/>
      <c r="E26" s="362"/>
      <c r="F26" s="362"/>
      <c r="G26" s="362"/>
      <c r="H26" s="362"/>
      <c r="I26" s="363"/>
      <c r="M26" s="4"/>
      <c r="N26" s="4"/>
      <c r="O26" s="4"/>
      <c r="P26" s="4"/>
      <c r="Q26" s="4"/>
      <c r="R26" s="4"/>
      <c r="S26" s="4"/>
      <c r="T26" s="4"/>
    </row>
    <row r="27" spans="1:21" ht="15" customHeight="1" thickBot="1">
      <c r="A27" s="38"/>
      <c r="B27" s="364" t="s">
        <v>21</v>
      </c>
      <c r="C27" s="365"/>
      <c r="D27" s="365"/>
      <c r="E27" s="365"/>
      <c r="F27" s="365"/>
      <c r="G27" s="365"/>
      <c r="H27" s="365"/>
      <c r="I27" s="366"/>
    </row>
    <row r="28" spans="1:21" ht="15" customHeight="1" thickBot="1">
      <c r="A28" s="38"/>
      <c r="B28" s="332" t="s">
        <v>60</v>
      </c>
      <c r="C28" s="333"/>
      <c r="D28" s="333"/>
      <c r="E28" s="333"/>
      <c r="F28" s="333"/>
      <c r="G28" s="333"/>
      <c r="H28" s="333"/>
      <c r="I28" s="334"/>
    </row>
  </sheetData>
  <mergeCells count="13">
    <mergeCell ref="L2:U25"/>
    <mergeCell ref="D10:E10"/>
    <mergeCell ref="B12:E12"/>
    <mergeCell ref="B26:I26"/>
    <mergeCell ref="B27:I27"/>
    <mergeCell ref="B28:I28"/>
    <mergeCell ref="B2:I2"/>
    <mergeCell ref="B3:I3"/>
    <mergeCell ref="B5:H5"/>
    <mergeCell ref="B8:B9"/>
    <mergeCell ref="C8:C9"/>
    <mergeCell ref="D8:E9"/>
    <mergeCell ref="G9:I9"/>
  </mergeCells>
  <printOptions horizontalCentered="1" verticalCentered="1"/>
  <pageMargins left="0.25" right="0.25" top="0.5" bottom="0.5" header="0.3" footer="0.3"/>
  <pageSetup fitToHeight="0" orientation="landscape" useFirstPageNumber="1"/>
  <headerFooter>
    <oddHeader>&amp;L&amp;"Arial"&amp;C&amp;"Arial"&amp;R&amp;"Arial"</oddHeader>
    <oddFooter>&amp;L&amp;"Arial"&amp;C&amp;"Arial"&amp;R&amp;"Arial"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1F0A2-23DE-4286-92D5-7D105497EEFD}">
  <sheetPr>
    <tabColor rgb="FF00B0F0"/>
  </sheetPr>
  <dimension ref="A1:Y4"/>
  <sheetViews>
    <sheetView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L38" sqref="L38"/>
    </sheetView>
  </sheetViews>
  <sheetFormatPr defaultColWidth="10.28515625" defaultRowHeight="15"/>
  <cols>
    <col min="1" max="1" width="13.28515625" style="222" customWidth="1"/>
    <col min="2" max="25" width="11" style="60" customWidth="1"/>
    <col min="26" max="16384" width="10.28515625" style="60"/>
  </cols>
  <sheetData>
    <row r="1" spans="1:25" ht="15" customHeight="1">
      <c r="A1" s="276"/>
      <c r="B1" s="277"/>
      <c r="C1" s="278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80"/>
    </row>
    <row r="2" spans="1:25" s="61" customFormat="1" ht="32.25" customHeight="1">
      <c r="A2" s="281"/>
      <c r="B2" s="223" t="s">
        <v>61</v>
      </c>
      <c r="C2" s="223" t="s">
        <v>62</v>
      </c>
      <c r="D2" s="223" t="s">
        <v>63</v>
      </c>
      <c r="E2" s="223" t="s">
        <v>64</v>
      </c>
      <c r="F2" s="223" t="s">
        <v>65</v>
      </c>
      <c r="G2" s="223" t="s">
        <v>66</v>
      </c>
      <c r="H2" s="223" t="s">
        <v>67</v>
      </c>
      <c r="I2" s="223" t="s">
        <v>68</v>
      </c>
      <c r="J2" s="223" t="s">
        <v>69</v>
      </c>
      <c r="K2" s="223" t="s">
        <v>70</v>
      </c>
      <c r="L2" s="223" t="s">
        <v>71</v>
      </c>
      <c r="M2" s="223" t="s">
        <v>4</v>
      </c>
      <c r="N2" s="223" t="s">
        <v>72</v>
      </c>
      <c r="O2" s="223" t="s">
        <v>73</v>
      </c>
      <c r="P2" s="223" t="s">
        <v>74</v>
      </c>
      <c r="Q2" s="223" t="s">
        <v>75</v>
      </c>
      <c r="R2" s="223" t="s">
        <v>76</v>
      </c>
      <c r="S2" s="223" t="s">
        <v>77</v>
      </c>
      <c r="T2" s="223" t="s">
        <v>78</v>
      </c>
      <c r="U2" s="223" t="s">
        <v>79</v>
      </c>
      <c r="V2" s="223" t="s">
        <v>80</v>
      </c>
      <c r="W2" s="223" t="s">
        <v>81</v>
      </c>
      <c r="X2" s="223" t="s">
        <v>82</v>
      </c>
      <c r="Y2" s="282" t="s">
        <v>3</v>
      </c>
    </row>
    <row r="3" spans="1:25" ht="15" customHeight="1">
      <c r="A3" s="283" t="s">
        <v>83</v>
      </c>
      <c r="B3" s="196">
        <v>330300</v>
      </c>
      <c r="C3" s="196">
        <v>330300</v>
      </c>
      <c r="D3" s="196">
        <v>330300</v>
      </c>
      <c r="E3" s="196">
        <v>330300</v>
      </c>
      <c r="F3" s="196">
        <v>330300</v>
      </c>
      <c r="G3" s="196">
        <v>330300</v>
      </c>
      <c r="H3" s="196">
        <v>330300</v>
      </c>
      <c r="I3" s="196">
        <v>330300</v>
      </c>
      <c r="J3" s="196">
        <v>330300</v>
      </c>
      <c r="K3" s="196">
        <v>330300</v>
      </c>
      <c r="L3" s="196">
        <v>330300</v>
      </c>
      <c r="M3" s="196">
        <v>330300</v>
      </c>
      <c r="N3" s="196">
        <v>810262</v>
      </c>
      <c r="O3" s="196">
        <v>832227</v>
      </c>
      <c r="P3" s="196">
        <v>833602.19</v>
      </c>
      <c r="Q3" s="196">
        <v>826830</v>
      </c>
      <c r="R3" s="196">
        <v>808872</v>
      </c>
      <c r="S3" s="196">
        <v>660600</v>
      </c>
      <c r="T3" s="196">
        <v>664310</v>
      </c>
      <c r="U3" s="196">
        <v>660600</v>
      </c>
      <c r="V3" s="196">
        <v>658771</v>
      </c>
      <c r="W3" s="196">
        <v>660600</v>
      </c>
      <c r="X3" s="196">
        <v>660600</v>
      </c>
      <c r="Y3" s="284">
        <v>660600</v>
      </c>
    </row>
    <row r="4" spans="1:25" ht="15" customHeight="1" thickBot="1">
      <c r="A4" s="285" t="s">
        <v>7</v>
      </c>
      <c r="B4" s="286">
        <v>206994.28</v>
      </c>
      <c r="C4" s="286">
        <v>206994.28</v>
      </c>
      <c r="D4" s="286">
        <v>206994.28</v>
      </c>
      <c r="E4" s="286">
        <v>206994.28</v>
      </c>
      <c r="F4" s="286">
        <v>206994.28</v>
      </c>
      <c r="G4" s="286">
        <v>206994.28</v>
      </c>
      <c r="H4" s="286">
        <v>206994.28</v>
      </c>
      <c r="I4" s="286">
        <v>206994.28</v>
      </c>
      <c r="J4" s="286">
        <v>206994.28</v>
      </c>
      <c r="K4" s="286">
        <v>206994.28</v>
      </c>
      <c r="L4" s="286">
        <v>206994.28</v>
      </c>
      <c r="M4" s="286">
        <v>206994.28</v>
      </c>
      <c r="N4" s="286">
        <v>240642.4</v>
      </c>
      <c r="O4" s="286">
        <v>264248.40000000002</v>
      </c>
      <c r="P4" s="286">
        <v>265722.84999999998</v>
      </c>
      <c r="Q4" s="286">
        <v>257279.57</v>
      </c>
      <c r="R4" s="286">
        <v>249742.07999999999</v>
      </c>
      <c r="S4" s="286">
        <v>207232.41</v>
      </c>
      <c r="T4" s="286">
        <v>214087.12</v>
      </c>
      <c r="U4" s="286">
        <v>176877.12</v>
      </c>
      <c r="V4" s="286">
        <v>208548.12</v>
      </c>
      <c r="W4" s="286">
        <v>196877.12</v>
      </c>
      <c r="X4" s="286">
        <v>210377.12</v>
      </c>
      <c r="Y4" s="287">
        <v>198677.12</v>
      </c>
    </row>
  </sheetData>
  <pageMargins left="0.7" right="0.7" top="0.75" bottom="0.75" header="0.3" footer="0.3"/>
  <pageSetup fitToWidth="0" fitToHeight="0" orientation="portrait" useFirstPageNumber="1" r:id="rId1"/>
  <headerFooter>
    <oddHeader>&amp;L&amp;"Arial"&amp;C&amp;"Arial"&amp;R&amp;"Arial"</oddHeader>
    <oddFooter>&amp;L&amp;"Arial"&amp;C&amp;"Arial"&amp;R&amp;"Arial"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BA16C-18DF-4983-ACE1-69E8CA1FA906}">
  <sheetPr>
    <tabColor rgb="FF00B0F0"/>
    <pageSetUpPr fitToPage="1"/>
  </sheetPr>
  <dimension ref="A1:HV985"/>
  <sheetViews>
    <sheetView zoomScale="90" zoomScaleNormal="90" workbookViewId="0"/>
  </sheetViews>
  <sheetFormatPr defaultColWidth="10.28515625" defaultRowHeight="15.75"/>
  <cols>
    <col min="1" max="1" width="2.5703125" style="64" customWidth="1"/>
    <col min="2" max="2" width="20.140625" style="64" customWidth="1"/>
    <col min="3" max="14" width="13" style="64" customWidth="1"/>
    <col min="15" max="15" width="0.7109375" style="64" customWidth="1"/>
    <col min="16" max="16" width="1.85546875" style="64" customWidth="1"/>
    <col min="17" max="17" width="0.140625" style="64" customWidth="1"/>
    <col min="18" max="18" width="0.42578125" style="36" customWidth="1"/>
    <col min="19" max="19" width="9" style="36" customWidth="1"/>
    <col min="20" max="26" width="10.28515625" style="36"/>
    <col min="27" max="27" width="2.42578125" style="36" customWidth="1"/>
    <col min="28" max="230" width="10.28515625" style="64"/>
    <col min="231" max="16384" width="10.28515625" style="60"/>
  </cols>
  <sheetData>
    <row r="1" spans="1:27" ht="16.5" thickBot="1"/>
    <row r="2" spans="1:27" s="64" customFormat="1" ht="17.25" customHeight="1">
      <c r="A2" s="62"/>
      <c r="B2" s="370" t="s">
        <v>17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118"/>
      <c r="P2" s="63"/>
      <c r="R2" s="354"/>
      <c r="S2" s="301"/>
      <c r="T2" s="301"/>
      <c r="U2" s="301"/>
      <c r="V2" s="301"/>
      <c r="W2" s="301"/>
      <c r="X2" s="301"/>
      <c r="Y2" s="301"/>
      <c r="Z2" s="301"/>
      <c r="AA2" s="302"/>
    </row>
    <row r="3" spans="1:27" s="64" customFormat="1" ht="13.5" customHeight="1">
      <c r="A3" s="62"/>
      <c r="B3" s="372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4"/>
      <c r="P3" s="63"/>
      <c r="R3" s="303"/>
      <c r="S3" s="355"/>
      <c r="T3" s="355"/>
      <c r="U3" s="355"/>
      <c r="V3" s="355"/>
      <c r="W3" s="355"/>
      <c r="X3" s="355"/>
      <c r="Y3" s="355"/>
      <c r="Z3" s="355"/>
      <c r="AA3" s="305"/>
    </row>
    <row r="4" spans="1:27" s="64" customFormat="1" ht="7.5" customHeight="1">
      <c r="A4" s="62"/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1"/>
      <c r="N4" s="121"/>
      <c r="O4" s="122"/>
      <c r="P4" s="63"/>
      <c r="R4" s="303"/>
      <c r="S4" s="355"/>
      <c r="T4" s="355"/>
      <c r="U4" s="355"/>
      <c r="V4" s="355"/>
      <c r="W4" s="355"/>
      <c r="X4" s="355"/>
      <c r="Y4" s="355"/>
      <c r="Z4" s="355"/>
      <c r="AA4" s="305"/>
    </row>
    <row r="5" spans="1:27" s="64" customFormat="1" ht="14.25" customHeight="1">
      <c r="A5" s="62"/>
      <c r="B5" s="375" t="s">
        <v>84</v>
      </c>
      <c r="C5" s="376"/>
      <c r="D5" s="376"/>
      <c r="E5" s="376"/>
      <c r="F5" s="376"/>
      <c r="G5" s="376"/>
      <c r="H5" s="376"/>
      <c r="I5" s="123"/>
      <c r="J5" s="377"/>
      <c r="K5" s="377"/>
      <c r="L5" s="377"/>
      <c r="M5" s="124"/>
      <c r="N5" s="124"/>
      <c r="O5" s="122"/>
      <c r="P5" s="63"/>
      <c r="R5" s="303"/>
      <c r="S5" s="355"/>
      <c r="T5" s="355"/>
      <c r="U5" s="355"/>
      <c r="V5" s="355"/>
      <c r="W5" s="355"/>
      <c r="X5" s="355"/>
      <c r="Y5" s="355"/>
      <c r="Z5" s="355"/>
      <c r="AA5" s="305"/>
    </row>
    <row r="6" spans="1:27" s="64" customFormat="1" ht="7.5" customHeight="1">
      <c r="A6" s="62"/>
      <c r="B6" s="125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4"/>
      <c r="N6" s="124"/>
      <c r="O6" s="122"/>
      <c r="P6" s="63"/>
      <c r="R6" s="303"/>
      <c r="S6" s="355"/>
      <c r="T6" s="355"/>
      <c r="U6" s="355"/>
      <c r="V6" s="355"/>
      <c r="W6" s="355"/>
      <c r="X6" s="355"/>
      <c r="Y6" s="355"/>
      <c r="Z6" s="355"/>
      <c r="AA6" s="305"/>
    </row>
    <row r="7" spans="1:27" s="64" customFormat="1" ht="15" customHeight="1">
      <c r="A7" s="62"/>
      <c r="B7" s="127" t="s">
        <v>85</v>
      </c>
      <c r="C7" s="65" t="s">
        <v>86</v>
      </c>
      <c r="D7" s="65" t="s">
        <v>87</v>
      </c>
      <c r="E7" s="65" t="s">
        <v>88</v>
      </c>
      <c r="F7" s="65" t="s">
        <v>89</v>
      </c>
      <c r="G7" s="65" t="s">
        <v>90</v>
      </c>
      <c r="H7" s="65" t="s">
        <v>91</v>
      </c>
      <c r="I7" s="65" t="s">
        <v>92</v>
      </c>
      <c r="J7" s="65" t="s">
        <v>93</v>
      </c>
      <c r="K7" s="65" t="s">
        <v>94</v>
      </c>
      <c r="L7" s="65" t="s">
        <v>95</v>
      </c>
      <c r="M7" s="65" t="s">
        <v>96</v>
      </c>
      <c r="N7" s="65" t="s">
        <v>97</v>
      </c>
      <c r="O7" s="128"/>
      <c r="P7" s="63"/>
      <c r="R7" s="303"/>
      <c r="S7" s="355"/>
      <c r="T7" s="355"/>
      <c r="U7" s="355"/>
      <c r="V7" s="355"/>
      <c r="W7" s="355"/>
      <c r="X7" s="355"/>
      <c r="Y7" s="355"/>
      <c r="Z7" s="355"/>
      <c r="AA7" s="305"/>
    </row>
    <row r="8" spans="1:27" s="64" customFormat="1" ht="12.75" customHeight="1">
      <c r="A8" s="62"/>
      <c r="B8" s="129" t="s">
        <v>98</v>
      </c>
      <c r="C8" s="130">
        <f>'#data3'!B3</f>
        <v>330300</v>
      </c>
      <c r="D8" s="130">
        <f ca="1">OFFSET('#data3'!B3,,1,,)</f>
        <v>330300</v>
      </c>
      <c r="E8" s="130">
        <f ca="1">OFFSET('#data3'!B3,,2,,)</f>
        <v>330300</v>
      </c>
      <c r="F8" s="130">
        <f ca="1">OFFSET('#data3'!B3,,3,,)</f>
        <v>330300</v>
      </c>
      <c r="G8" s="130">
        <f ca="1">OFFSET('#data3'!B3,,4,,)</f>
        <v>330300</v>
      </c>
      <c r="H8" s="130">
        <f ca="1">OFFSET('#data3'!B3,,5,,)</f>
        <v>330300</v>
      </c>
      <c r="I8" s="130">
        <f ca="1">OFFSET('#data3'!B3,,6,,)</f>
        <v>330300</v>
      </c>
      <c r="J8" s="130">
        <f ca="1">OFFSET('#data3'!B3,,7,,)</f>
        <v>330300</v>
      </c>
      <c r="K8" s="130">
        <f ca="1">OFFSET('#data3'!B3,,8,,)</f>
        <v>330300</v>
      </c>
      <c r="L8" s="130">
        <f ca="1">OFFSET('#data3'!B3,,9,,)</f>
        <v>330300</v>
      </c>
      <c r="M8" s="130">
        <f ca="1">OFFSET('#data3'!B3,,10,,)</f>
        <v>330300</v>
      </c>
      <c r="N8" s="130">
        <f ca="1">OFFSET('#data3'!B3,,11,,)</f>
        <v>330300</v>
      </c>
      <c r="O8" s="122"/>
      <c r="P8" s="63"/>
      <c r="R8" s="303"/>
      <c r="S8" s="355"/>
      <c r="T8" s="355"/>
      <c r="U8" s="355"/>
      <c r="V8" s="355"/>
      <c r="W8" s="355"/>
      <c r="X8" s="355"/>
      <c r="Y8" s="355"/>
      <c r="Z8" s="355"/>
      <c r="AA8" s="305"/>
    </row>
    <row r="9" spans="1:27" s="64" customFormat="1" ht="12.75" customHeight="1">
      <c r="A9" s="62"/>
      <c r="B9" s="129" t="s">
        <v>99</v>
      </c>
      <c r="C9" s="130">
        <f ca="1">OFFSET('#data3'!B3,,12,,)</f>
        <v>810262</v>
      </c>
      <c r="D9" s="130">
        <f ca="1">OFFSET('#data3'!B3,,13,,)</f>
        <v>832227</v>
      </c>
      <c r="E9" s="130">
        <f ca="1">OFFSET('#data3'!B3,,14,,)</f>
        <v>833602.19</v>
      </c>
      <c r="F9" s="130">
        <f ca="1">OFFSET('#data3'!B3,,15,,)</f>
        <v>826830</v>
      </c>
      <c r="G9" s="130">
        <f ca="1">OFFSET('#data3'!B3,,16,,)</f>
        <v>808872</v>
      </c>
      <c r="H9" s="130">
        <f ca="1">OFFSET('#data3'!B3,,17,,)</f>
        <v>660600</v>
      </c>
      <c r="I9" s="130">
        <f ca="1">OFFSET('#data3'!B3,,18,,)</f>
        <v>664310</v>
      </c>
      <c r="J9" s="130">
        <f ca="1">OFFSET('#data3'!B3,,19,,)</f>
        <v>660600</v>
      </c>
      <c r="K9" s="130">
        <f ca="1">OFFSET('#data3'!B3,,20,,)</f>
        <v>658771</v>
      </c>
      <c r="L9" s="130">
        <f ca="1">OFFSET('#data3'!B3,,21,,)</f>
        <v>660600</v>
      </c>
      <c r="M9" s="130">
        <f ca="1">OFFSET('#data3'!B3,,22,,)</f>
        <v>660600</v>
      </c>
      <c r="N9" s="130">
        <f ca="1">OFFSET('#data3'!B3,,23,,)</f>
        <v>660600</v>
      </c>
      <c r="O9" s="122"/>
      <c r="P9" s="63"/>
      <c r="R9" s="303"/>
      <c r="S9" s="355"/>
      <c r="T9" s="355"/>
      <c r="U9" s="355"/>
      <c r="V9" s="355"/>
      <c r="W9" s="355"/>
      <c r="X9" s="355"/>
      <c r="Y9" s="355"/>
      <c r="Z9" s="355"/>
      <c r="AA9" s="305"/>
    </row>
    <row r="10" spans="1:27" s="67" customFormat="1" ht="15.75" customHeight="1">
      <c r="A10" s="66"/>
      <c r="B10" s="129" t="s">
        <v>100</v>
      </c>
      <c r="C10" s="131">
        <f t="shared" ref="C10:N10" ca="1" si="0">C9-C8</f>
        <v>479962</v>
      </c>
      <c r="D10" s="131">
        <f t="shared" ca="1" si="0"/>
        <v>501927</v>
      </c>
      <c r="E10" s="131">
        <f t="shared" ca="1" si="0"/>
        <v>503302.18999999994</v>
      </c>
      <c r="F10" s="131">
        <f t="shared" ca="1" si="0"/>
        <v>496530</v>
      </c>
      <c r="G10" s="131">
        <f t="shared" ca="1" si="0"/>
        <v>478572</v>
      </c>
      <c r="H10" s="131">
        <f t="shared" ca="1" si="0"/>
        <v>330300</v>
      </c>
      <c r="I10" s="131">
        <f t="shared" ca="1" si="0"/>
        <v>334010</v>
      </c>
      <c r="J10" s="131">
        <f t="shared" ca="1" si="0"/>
        <v>330300</v>
      </c>
      <c r="K10" s="131">
        <f t="shared" ca="1" si="0"/>
        <v>328471</v>
      </c>
      <c r="L10" s="131">
        <f t="shared" ca="1" si="0"/>
        <v>330300</v>
      </c>
      <c r="M10" s="131">
        <f t="shared" ca="1" si="0"/>
        <v>330300</v>
      </c>
      <c r="N10" s="131">
        <f t="shared" ca="1" si="0"/>
        <v>330300</v>
      </c>
      <c r="O10" s="122"/>
      <c r="P10" s="63"/>
      <c r="R10" s="303"/>
      <c r="S10" s="355"/>
      <c r="T10" s="355"/>
      <c r="U10" s="355"/>
      <c r="V10" s="355"/>
      <c r="W10" s="355"/>
      <c r="X10" s="355"/>
      <c r="Y10" s="355"/>
      <c r="Z10" s="355"/>
      <c r="AA10" s="305"/>
    </row>
    <row r="11" spans="1:27" s="64" customFormat="1" ht="2.25" customHeight="1">
      <c r="A11" s="62"/>
      <c r="B11" s="132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133"/>
      <c r="P11" s="63"/>
      <c r="R11" s="303"/>
      <c r="S11" s="355"/>
      <c r="T11" s="355"/>
      <c r="U11" s="355"/>
      <c r="V11" s="355"/>
      <c r="W11" s="355"/>
      <c r="X11" s="355"/>
      <c r="Y11" s="355"/>
      <c r="Z11" s="355"/>
      <c r="AA11" s="305"/>
    </row>
    <row r="12" spans="1:27" s="64" customFormat="1" ht="15" customHeight="1">
      <c r="A12" s="62"/>
      <c r="B12" s="13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2"/>
      <c r="P12" s="63"/>
      <c r="R12" s="303"/>
      <c r="S12" s="355"/>
      <c r="T12" s="355"/>
      <c r="U12" s="355"/>
      <c r="V12" s="355"/>
      <c r="W12" s="355"/>
      <c r="X12" s="355"/>
      <c r="Y12" s="355"/>
      <c r="Z12" s="355"/>
      <c r="AA12" s="305"/>
    </row>
    <row r="13" spans="1:27" s="64" customFormat="1" ht="15" customHeight="1">
      <c r="A13" s="62"/>
      <c r="B13" s="13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2"/>
      <c r="P13" s="63"/>
      <c r="R13" s="303"/>
      <c r="S13" s="355"/>
      <c r="T13" s="355"/>
      <c r="U13" s="355"/>
      <c r="V13" s="355"/>
      <c r="W13" s="355"/>
      <c r="X13" s="355"/>
      <c r="Y13" s="355"/>
      <c r="Z13" s="355"/>
      <c r="AA13" s="305"/>
    </row>
    <row r="14" spans="1:27" s="64" customFormat="1" ht="15" customHeight="1">
      <c r="A14" s="62"/>
      <c r="B14" s="13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2"/>
      <c r="P14" s="63"/>
      <c r="R14" s="303"/>
      <c r="S14" s="355"/>
      <c r="T14" s="355"/>
      <c r="U14" s="355"/>
      <c r="V14" s="355"/>
      <c r="W14" s="355"/>
      <c r="X14" s="355"/>
      <c r="Y14" s="355"/>
      <c r="Z14" s="355"/>
      <c r="AA14" s="305"/>
    </row>
    <row r="15" spans="1:27" s="64" customFormat="1" ht="15" customHeight="1">
      <c r="A15" s="62"/>
      <c r="B15" s="13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2"/>
      <c r="P15" s="63"/>
      <c r="R15" s="303"/>
      <c r="S15" s="355"/>
      <c r="T15" s="355"/>
      <c r="U15" s="355"/>
      <c r="V15" s="355"/>
      <c r="W15" s="355"/>
      <c r="X15" s="355"/>
      <c r="Y15" s="355"/>
      <c r="Z15" s="355"/>
      <c r="AA15" s="305"/>
    </row>
    <row r="16" spans="1:27" s="64" customFormat="1" ht="15" customHeight="1">
      <c r="A16" s="62"/>
      <c r="B16" s="13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2"/>
      <c r="P16" s="63"/>
      <c r="R16" s="303"/>
      <c r="S16" s="355"/>
      <c r="T16" s="355"/>
      <c r="U16" s="355"/>
      <c r="V16" s="355"/>
      <c r="W16" s="355"/>
      <c r="X16" s="355"/>
      <c r="Y16" s="355"/>
      <c r="Z16" s="355"/>
      <c r="AA16" s="305"/>
    </row>
    <row r="17" spans="1:27" s="64" customFormat="1" ht="15" customHeight="1">
      <c r="A17" s="62"/>
      <c r="B17" s="13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2"/>
      <c r="P17" s="63"/>
      <c r="R17" s="303"/>
      <c r="S17" s="355"/>
      <c r="T17" s="355"/>
      <c r="U17" s="355"/>
      <c r="V17" s="355"/>
      <c r="W17" s="355"/>
      <c r="X17" s="355"/>
      <c r="Y17" s="355"/>
      <c r="Z17" s="355"/>
      <c r="AA17" s="305"/>
    </row>
    <row r="18" spans="1:27" s="64" customFormat="1" ht="15" customHeight="1">
      <c r="A18" s="62"/>
      <c r="B18" s="13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2"/>
      <c r="P18" s="63"/>
      <c r="R18" s="303"/>
      <c r="S18" s="355"/>
      <c r="T18" s="355"/>
      <c r="U18" s="355"/>
      <c r="V18" s="355"/>
      <c r="W18" s="355"/>
      <c r="X18" s="355"/>
      <c r="Y18" s="355"/>
      <c r="Z18" s="355"/>
      <c r="AA18" s="305"/>
    </row>
    <row r="19" spans="1:27" s="64" customFormat="1" ht="15" customHeight="1">
      <c r="A19" s="62"/>
      <c r="B19" s="13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2"/>
      <c r="P19" s="63"/>
      <c r="R19" s="303"/>
      <c r="S19" s="355"/>
      <c r="T19" s="355"/>
      <c r="U19" s="355"/>
      <c r="V19" s="355"/>
      <c r="W19" s="355"/>
      <c r="X19" s="355"/>
      <c r="Y19" s="355"/>
      <c r="Z19" s="355"/>
      <c r="AA19" s="305"/>
    </row>
    <row r="20" spans="1:27" s="64" customFormat="1" ht="15" customHeight="1">
      <c r="A20" s="62"/>
      <c r="B20" s="13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2"/>
      <c r="P20" s="63"/>
      <c r="R20" s="303"/>
      <c r="S20" s="355"/>
      <c r="T20" s="355"/>
      <c r="U20" s="355"/>
      <c r="V20" s="355"/>
      <c r="W20" s="355"/>
      <c r="X20" s="355"/>
      <c r="Y20" s="355"/>
      <c r="Z20" s="355"/>
      <c r="AA20" s="305"/>
    </row>
    <row r="21" spans="1:27" s="64" customFormat="1" ht="15" customHeight="1">
      <c r="A21" s="62"/>
      <c r="B21" s="13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2"/>
      <c r="P21" s="63"/>
      <c r="R21" s="303"/>
      <c r="S21" s="355"/>
      <c r="T21" s="355"/>
      <c r="U21" s="355"/>
      <c r="V21" s="355"/>
      <c r="W21" s="355"/>
      <c r="X21" s="355"/>
      <c r="Y21" s="355"/>
      <c r="Z21" s="355"/>
      <c r="AA21" s="305"/>
    </row>
    <row r="22" spans="1:27" s="64" customFormat="1" ht="15" customHeight="1">
      <c r="A22" s="62"/>
      <c r="B22" s="13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2"/>
      <c r="P22" s="63"/>
      <c r="R22" s="303"/>
      <c r="S22" s="355"/>
      <c r="T22" s="355"/>
      <c r="U22" s="355"/>
      <c r="V22" s="355"/>
      <c r="W22" s="355"/>
      <c r="X22" s="355"/>
      <c r="Y22" s="355"/>
      <c r="Z22" s="355"/>
      <c r="AA22" s="305"/>
    </row>
    <row r="23" spans="1:27" s="64" customFormat="1" ht="15" customHeight="1">
      <c r="A23" s="62"/>
      <c r="B23" s="13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2"/>
      <c r="P23" s="63"/>
      <c r="R23" s="303"/>
      <c r="S23" s="355"/>
      <c r="T23" s="355"/>
      <c r="U23" s="355"/>
      <c r="V23" s="355"/>
      <c r="W23" s="355"/>
      <c r="X23" s="355"/>
      <c r="Y23" s="355"/>
      <c r="Z23" s="355"/>
      <c r="AA23" s="305"/>
    </row>
    <row r="24" spans="1:27" s="64" customFormat="1" ht="15" customHeight="1">
      <c r="A24" s="62"/>
      <c r="B24" s="13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2"/>
      <c r="P24" s="63"/>
      <c r="R24" s="303"/>
      <c r="S24" s="355"/>
      <c r="T24" s="355"/>
      <c r="U24" s="355"/>
      <c r="V24" s="355"/>
      <c r="W24" s="355"/>
      <c r="X24" s="355"/>
      <c r="Y24" s="355"/>
      <c r="Z24" s="355"/>
      <c r="AA24" s="305"/>
    </row>
    <row r="25" spans="1:27" s="64" customFormat="1" ht="7.5" customHeight="1">
      <c r="A25" s="62"/>
      <c r="B25" s="13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2"/>
      <c r="P25" s="63"/>
      <c r="R25" s="303"/>
      <c r="S25" s="355"/>
      <c r="T25" s="355"/>
      <c r="U25" s="355"/>
      <c r="V25" s="355"/>
      <c r="W25" s="355"/>
      <c r="X25" s="355"/>
      <c r="Y25" s="355"/>
      <c r="Z25" s="355"/>
      <c r="AA25" s="305"/>
    </row>
    <row r="26" spans="1:27" s="64" customFormat="1" ht="6" customHeight="1">
      <c r="A26" s="62"/>
      <c r="B26" s="372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4"/>
      <c r="P26" s="63"/>
      <c r="R26" s="303"/>
      <c r="S26" s="355"/>
      <c r="T26" s="355"/>
      <c r="U26" s="355"/>
      <c r="V26" s="355"/>
      <c r="W26" s="355"/>
      <c r="X26" s="355"/>
      <c r="Y26" s="355"/>
      <c r="Z26" s="355"/>
      <c r="AA26" s="305"/>
    </row>
    <row r="27" spans="1:27" s="64" customFormat="1" ht="7.5" customHeight="1">
      <c r="A27" s="62"/>
      <c r="B27" s="13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2"/>
      <c r="P27" s="63"/>
      <c r="R27" s="303"/>
      <c r="S27" s="355"/>
      <c r="T27" s="355"/>
      <c r="U27" s="355"/>
      <c r="V27" s="355"/>
      <c r="W27" s="355"/>
      <c r="X27" s="355"/>
      <c r="Y27" s="355"/>
      <c r="Z27" s="355"/>
      <c r="AA27" s="305"/>
    </row>
    <row r="28" spans="1:27" s="64" customFormat="1" ht="14.25" customHeight="1">
      <c r="A28" s="69"/>
      <c r="B28" s="375" t="s">
        <v>101</v>
      </c>
      <c r="C28" s="376"/>
      <c r="D28" s="376"/>
      <c r="E28" s="376"/>
      <c r="F28" s="376"/>
      <c r="G28" s="376"/>
      <c r="H28" s="376"/>
      <c r="I28" s="123"/>
      <c r="J28" s="377"/>
      <c r="K28" s="377"/>
      <c r="L28" s="377"/>
      <c r="M28" s="124"/>
      <c r="N28" s="124"/>
      <c r="O28" s="122"/>
      <c r="R28" s="303"/>
      <c r="S28" s="355"/>
      <c r="T28" s="355"/>
      <c r="U28" s="355"/>
      <c r="V28" s="355"/>
      <c r="W28" s="355"/>
      <c r="X28" s="355"/>
      <c r="Y28" s="355"/>
      <c r="Z28" s="355"/>
      <c r="AA28" s="305"/>
    </row>
    <row r="29" spans="1:27" s="64" customFormat="1" ht="7.5" customHeight="1">
      <c r="A29" s="69"/>
      <c r="B29" s="125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4"/>
      <c r="N29" s="124"/>
      <c r="O29" s="122"/>
      <c r="R29" s="303"/>
      <c r="S29" s="355"/>
      <c r="T29" s="355"/>
      <c r="U29" s="355"/>
      <c r="V29" s="355"/>
      <c r="W29" s="355"/>
      <c r="X29" s="355"/>
      <c r="Y29" s="355"/>
      <c r="Z29" s="355"/>
      <c r="AA29" s="305"/>
    </row>
    <row r="30" spans="1:27" s="71" customFormat="1" ht="15" customHeight="1">
      <c r="A30" s="70"/>
      <c r="B30" s="127" t="s">
        <v>85</v>
      </c>
      <c r="C30" s="65" t="s">
        <v>86</v>
      </c>
      <c r="D30" s="65" t="s">
        <v>87</v>
      </c>
      <c r="E30" s="65" t="s">
        <v>88</v>
      </c>
      <c r="F30" s="65" t="s">
        <v>89</v>
      </c>
      <c r="G30" s="65" t="s">
        <v>90</v>
      </c>
      <c r="H30" s="65" t="s">
        <v>91</v>
      </c>
      <c r="I30" s="65" t="s">
        <v>92</v>
      </c>
      <c r="J30" s="65" t="s">
        <v>93</v>
      </c>
      <c r="K30" s="65" t="s">
        <v>94</v>
      </c>
      <c r="L30" s="65" t="s">
        <v>95</v>
      </c>
      <c r="M30" s="65" t="s">
        <v>96</v>
      </c>
      <c r="N30" s="65" t="s">
        <v>97</v>
      </c>
      <c r="O30" s="135"/>
      <c r="R30" s="303"/>
      <c r="S30" s="355"/>
      <c r="T30" s="355"/>
      <c r="U30" s="355"/>
      <c r="V30" s="355"/>
      <c r="W30" s="355"/>
      <c r="X30" s="355"/>
      <c r="Y30" s="355"/>
      <c r="Z30" s="355"/>
      <c r="AA30" s="305"/>
    </row>
    <row r="31" spans="1:27" s="73" customFormat="1" ht="12.75" customHeight="1">
      <c r="A31" s="72"/>
      <c r="B31" s="129" t="s">
        <v>102</v>
      </c>
      <c r="C31" s="130">
        <f>'#data3'!B4</f>
        <v>206994.28</v>
      </c>
      <c r="D31" s="130">
        <f ca="1">OFFSET('#data3'!B4,,1,,)</f>
        <v>206994.28</v>
      </c>
      <c r="E31" s="130">
        <f ca="1">OFFSET('#data3'!B4,,2,,)</f>
        <v>206994.28</v>
      </c>
      <c r="F31" s="130">
        <f ca="1">OFFSET('#data3'!B4,,3,,)</f>
        <v>206994.28</v>
      </c>
      <c r="G31" s="130">
        <f ca="1">OFFSET('#data3'!B4,,4,,)</f>
        <v>206994.28</v>
      </c>
      <c r="H31" s="130">
        <f ca="1">OFFSET('#data3'!B4,,5,,)</f>
        <v>206994.28</v>
      </c>
      <c r="I31" s="130">
        <f ca="1">OFFSET('#data3'!B4,,6,,)</f>
        <v>206994.28</v>
      </c>
      <c r="J31" s="130">
        <f ca="1">OFFSET('#data3'!B4,,7,,)</f>
        <v>206994.28</v>
      </c>
      <c r="K31" s="130">
        <f ca="1">OFFSET('#data3'!B4,,8,,)</f>
        <v>206994.28</v>
      </c>
      <c r="L31" s="130">
        <f ca="1">OFFSET('#data3'!B4,,9,,)</f>
        <v>206994.28</v>
      </c>
      <c r="M31" s="130">
        <f ca="1">OFFSET('#data3'!B4,,10,,)</f>
        <v>206994.28</v>
      </c>
      <c r="N31" s="130">
        <f ca="1">OFFSET('#data3'!B4,,11,,)</f>
        <v>206994.28</v>
      </c>
      <c r="O31" s="136"/>
      <c r="R31" s="303"/>
      <c r="S31" s="355"/>
      <c r="T31" s="355"/>
      <c r="U31" s="355"/>
      <c r="V31" s="355"/>
      <c r="W31" s="355"/>
      <c r="X31" s="355"/>
      <c r="Y31" s="355"/>
      <c r="Z31" s="355"/>
      <c r="AA31" s="305"/>
    </row>
    <row r="32" spans="1:27" s="73" customFormat="1" ht="12.75" customHeight="1">
      <c r="A32" s="72"/>
      <c r="B32" s="129" t="s">
        <v>103</v>
      </c>
      <c r="C32" s="130">
        <f ca="1">OFFSET('#data3'!B4,,12,,)</f>
        <v>240642.4</v>
      </c>
      <c r="D32" s="130">
        <f ca="1">OFFSET('#data3'!B4,,13,,)</f>
        <v>264248.40000000002</v>
      </c>
      <c r="E32" s="130">
        <f ca="1">OFFSET('#data3'!B4,,14,,)</f>
        <v>265722.84999999998</v>
      </c>
      <c r="F32" s="130">
        <f ca="1">OFFSET('#data3'!B4,,15,,)</f>
        <v>257279.57</v>
      </c>
      <c r="G32" s="130">
        <f ca="1">OFFSET('#data3'!B4,,16,,)</f>
        <v>249742.07999999999</v>
      </c>
      <c r="H32" s="130">
        <f ca="1">OFFSET('#data3'!B4,,17,,)</f>
        <v>207232.41</v>
      </c>
      <c r="I32" s="130">
        <f ca="1">OFFSET('#data3'!B4,,18,,)</f>
        <v>214087.12</v>
      </c>
      <c r="J32" s="130">
        <f ca="1">OFFSET('#data3'!B4,,19,,)</f>
        <v>176877.12</v>
      </c>
      <c r="K32" s="130">
        <f ca="1">OFFSET('#data3'!B4,,20,,)</f>
        <v>208548.12</v>
      </c>
      <c r="L32" s="130">
        <f ca="1">OFFSET('#data3'!B4,,21,,)</f>
        <v>196877.12</v>
      </c>
      <c r="M32" s="130">
        <f ca="1">OFFSET('#data3'!B4,,22,,)</f>
        <v>210377.12</v>
      </c>
      <c r="N32" s="130">
        <f ca="1">OFFSET('#data3'!B4,,23,,)</f>
        <v>198677.12</v>
      </c>
      <c r="O32" s="136"/>
      <c r="R32" s="303"/>
      <c r="S32" s="355"/>
      <c r="T32" s="355"/>
      <c r="U32" s="355"/>
      <c r="V32" s="355"/>
      <c r="W32" s="355"/>
      <c r="X32" s="355"/>
      <c r="Y32" s="355"/>
      <c r="Z32" s="355"/>
      <c r="AA32" s="305"/>
    </row>
    <row r="33" spans="1:27" s="73" customFormat="1" ht="12.75" customHeight="1" thickBot="1">
      <c r="A33" s="72"/>
      <c r="B33" s="129" t="s">
        <v>100</v>
      </c>
      <c r="C33" s="131">
        <f t="shared" ref="C33:N33" ca="1" si="1">C32-C31</f>
        <v>33648.119999999995</v>
      </c>
      <c r="D33" s="131">
        <f t="shared" ca="1" si="1"/>
        <v>57254.120000000024</v>
      </c>
      <c r="E33" s="131">
        <f t="shared" ca="1" si="1"/>
        <v>58728.569999999978</v>
      </c>
      <c r="F33" s="131">
        <f t="shared" ca="1" si="1"/>
        <v>50285.290000000008</v>
      </c>
      <c r="G33" s="131">
        <f t="shared" ca="1" si="1"/>
        <v>42747.799999999988</v>
      </c>
      <c r="H33" s="131">
        <f t="shared" ca="1" si="1"/>
        <v>238.13000000000466</v>
      </c>
      <c r="I33" s="131">
        <f t="shared" ca="1" si="1"/>
        <v>7092.8399999999965</v>
      </c>
      <c r="J33" s="131">
        <f t="shared" ca="1" si="1"/>
        <v>-30117.160000000003</v>
      </c>
      <c r="K33" s="131">
        <f t="shared" ca="1" si="1"/>
        <v>1553.8399999999965</v>
      </c>
      <c r="L33" s="131">
        <f t="shared" ca="1" si="1"/>
        <v>-10117.160000000003</v>
      </c>
      <c r="M33" s="131">
        <f t="shared" ca="1" si="1"/>
        <v>3382.8399999999965</v>
      </c>
      <c r="N33" s="131">
        <f t="shared" ca="1" si="1"/>
        <v>-8317.1600000000035</v>
      </c>
      <c r="O33" s="136"/>
      <c r="R33" s="306"/>
      <c r="S33" s="307"/>
      <c r="T33" s="307"/>
      <c r="U33" s="307"/>
      <c r="V33" s="307"/>
      <c r="W33" s="307"/>
      <c r="X33" s="307"/>
      <c r="Y33" s="307"/>
      <c r="Z33" s="307"/>
      <c r="AA33" s="308"/>
    </row>
    <row r="34" spans="1:27" s="64" customFormat="1" ht="2.25" customHeight="1">
      <c r="A34" s="69"/>
      <c r="B34" s="132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133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27" s="64" customFormat="1" ht="15" customHeight="1">
      <c r="A35" s="69"/>
      <c r="B35" s="13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2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7" s="64" customFormat="1" ht="15" customHeight="1">
      <c r="A36" s="69"/>
      <c r="B36" s="13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2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1:27" s="64" customFormat="1" ht="15" customHeight="1">
      <c r="A37" s="69"/>
      <c r="B37" s="13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2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 s="64" customFormat="1" ht="15" customHeight="1">
      <c r="A38" s="69"/>
      <c r="B38" s="13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2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 s="64" customFormat="1" ht="15" customHeight="1">
      <c r="A39" s="69"/>
      <c r="B39" s="13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2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 s="64" customFormat="1" ht="15" customHeight="1">
      <c r="A40" s="69"/>
      <c r="B40" s="13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2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 s="64" customFormat="1" ht="15" customHeight="1">
      <c r="A41" s="69"/>
      <c r="B41" s="13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2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s="64" customFormat="1" ht="15" customHeight="1">
      <c r="A42" s="69"/>
      <c r="B42" s="13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2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 s="64" customFormat="1" ht="15" customHeight="1">
      <c r="A43" s="69"/>
      <c r="B43" s="13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2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 s="64" customFormat="1" ht="15" customHeight="1">
      <c r="A44" s="69"/>
      <c r="B44" s="13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2"/>
      <c r="R44" s="36"/>
      <c r="S44" s="36"/>
      <c r="T44" s="36"/>
      <c r="U44" s="36"/>
      <c r="V44" s="36"/>
      <c r="W44" s="36"/>
      <c r="X44" s="36"/>
      <c r="Y44" s="36"/>
      <c r="Z44" s="36"/>
      <c r="AA44" s="36"/>
    </row>
    <row r="45" spans="1:27" s="64" customFormat="1" ht="15" customHeight="1">
      <c r="A45" s="69"/>
      <c r="B45" s="13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2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1:27" s="64" customFormat="1" ht="15" customHeight="1">
      <c r="A46" s="69"/>
      <c r="B46" s="13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2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spans="1:27" s="64" customFormat="1" ht="15" customHeight="1">
      <c r="A47" s="69"/>
      <c r="B47" s="13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2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s="64" customFormat="1" ht="7.5" customHeight="1">
      <c r="A48" s="69"/>
      <c r="B48" s="13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2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s="64" customFormat="1" ht="13.5" customHeight="1" thickBot="1">
      <c r="A49" s="69"/>
      <c r="B49" s="378"/>
      <c r="C49" s="379"/>
      <c r="D49" s="379"/>
      <c r="E49" s="379"/>
      <c r="F49" s="379"/>
      <c r="G49" s="379"/>
      <c r="H49" s="379"/>
      <c r="I49" s="379"/>
      <c r="J49" s="379"/>
      <c r="K49" s="379"/>
      <c r="L49" s="379"/>
      <c r="M49" s="379"/>
      <c r="N49" s="379"/>
      <c r="O49" s="380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s="64" customFormat="1" ht="13.5" customHeight="1" thickBot="1">
      <c r="A50" s="69"/>
      <c r="B50" s="381" t="s">
        <v>104</v>
      </c>
      <c r="C50" s="382"/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3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s="64" customFormat="1" ht="13.5" customHeight="1" thickBot="1">
      <c r="A51" s="69"/>
      <c r="B51" s="367" t="s">
        <v>105</v>
      </c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9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s="64" customFormat="1"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s="64" customFormat="1"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s="64" customFormat="1"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s="64" customFormat="1"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s="64" customFormat="1"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s="64" customFormat="1"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s="64" customFormat="1"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s="64" customFormat="1"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s="64" customFormat="1"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s="64" customFormat="1"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s="64" customFormat="1"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s="64" customFormat="1"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s="64" customFormat="1"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8:27" s="64" customFormat="1"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8:27" s="64" customFormat="1"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8:27" s="64" customFormat="1">
      <c r="R67" s="36"/>
      <c r="S67" s="36"/>
      <c r="T67" s="36"/>
      <c r="U67" s="36"/>
      <c r="V67" s="36"/>
      <c r="W67" s="36"/>
      <c r="X67" s="36"/>
      <c r="Y67" s="36"/>
      <c r="Z67" s="36"/>
      <c r="AA67" s="36"/>
    </row>
    <row r="68" spans="18:27" s="64" customFormat="1">
      <c r="R68" s="36"/>
      <c r="S68" s="36"/>
      <c r="T68" s="36"/>
      <c r="U68" s="36"/>
      <c r="V68" s="36"/>
      <c r="W68" s="36"/>
      <c r="X68" s="36"/>
      <c r="Y68" s="36"/>
      <c r="Z68" s="36"/>
      <c r="AA68" s="36"/>
    </row>
    <row r="69" spans="18:27" s="64" customFormat="1">
      <c r="R69" s="36"/>
      <c r="S69" s="36"/>
      <c r="T69" s="36"/>
      <c r="U69" s="36"/>
      <c r="V69" s="36"/>
      <c r="W69" s="36"/>
      <c r="X69" s="36"/>
      <c r="Y69" s="36"/>
      <c r="Z69" s="36"/>
      <c r="AA69" s="36"/>
    </row>
    <row r="70" spans="18:27" s="64" customFormat="1">
      <c r="R70" s="36"/>
      <c r="S70" s="36"/>
      <c r="T70" s="36"/>
      <c r="U70" s="36"/>
      <c r="V70" s="36"/>
      <c r="W70" s="36"/>
      <c r="X70" s="36"/>
      <c r="Y70" s="36"/>
      <c r="Z70" s="36"/>
      <c r="AA70" s="36"/>
    </row>
    <row r="71" spans="18:27" s="64" customFormat="1"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spans="18:27" s="64" customFormat="1"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8:27" s="64" customFormat="1">
      <c r="R73" s="36"/>
      <c r="S73" s="36"/>
      <c r="T73" s="36"/>
      <c r="U73" s="36"/>
      <c r="V73" s="36"/>
      <c r="W73" s="36"/>
      <c r="X73" s="36"/>
      <c r="Y73" s="36"/>
      <c r="Z73" s="36"/>
      <c r="AA73" s="36"/>
    </row>
    <row r="74" spans="18:27" s="64" customFormat="1">
      <c r="R74" s="36"/>
      <c r="S74" s="36"/>
      <c r="T74" s="36"/>
      <c r="U74" s="36"/>
      <c r="V74" s="36"/>
      <c r="W74" s="36"/>
      <c r="X74" s="36"/>
      <c r="Y74" s="36"/>
      <c r="Z74" s="36"/>
      <c r="AA74" s="36"/>
    </row>
    <row r="75" spans="18:27" s="64" customFormat="1">
      <c r="R75" s="36"/>
      <c r="S75" s="36"/>
      <c r="T75" s="36"/>
      <c r="U75" s="36"/>
      <c r="V75" s="36"/>
      <c r="W75" s="36"/>
      <c r="X75" s="36"/>
      <c r="Y75" s="36"/>
      <c r="Z75" s="36"/>
      <c r="AA75" s="36"/>
    </row>
    <row r="76" spans="18:27" s="64" customFormat="1">
      <c r="R76" s="36"/>
      <c r="S76" s="36"/>
      <c r="T76" s="36"/>
      <c r="U76" s="36"/>
      <c r="V76" s="36"/>
      <c r="W76" s="36"/>
      <c r="X76" s="36"/>
      <c r="Y76" s="36"/>
      <c r="Z76" s="36"/>
      <c r="AA76" s="36"/>
    </row>
    <row r="77" spans="18:27" s="64" customFormat="1">
      <c r="R77" s="36"/>
      <c r="S77" s="36"/>
      <c r="T77" s="36"/>
      <c r="U77" s="36"/>
      <c r="V77" s="36"/>
      <c r="W77" s="36"/>
      <c r="X77" s="36"/>
      <c r="Y77" s="36"/>
      <c r="Z77" s="36"/>
      <c r="AA77" s="36"/>
    </row>
    <row r="78" spans="18:27" s="64" customFormat="1">
      <c r="R78" s="36"/>
      <c r="S78" s="36"/>
      <c r="T78" s="36"/>
      <c r="U78" s="36"/>
      <c r="V78" s="36"/>
      <c r="W78" s="36"/>
      <c r="X78" s="36"/>
      <c r="Y78" s="36"/>
      <c r="Z78" s="36"/>
      <c r="AA78" s="36"/>
    </row>
    <row r="79" spans="18:27" s="64" customFormat="1">
      <c r="R79" s="36"/>
      <c r="S79" s="36"/>
      <c r="T79" s="36"/>
      <c r="U79" s="36"/>
      <c r="V79" s="36"/>
      <c r="W79" s="36"/>
      <c r="X79" s="36"/>
      <c r="Y79" s="36"/>
      <c r="Z79" s="36"/>
      <c r="AA79" s="36"/>
    </row>
    <row r="80" spans="18:27" s="64" customFormat="1">
      <c r="R80" s="36"/>
      <c r="S80" s="36"/>
      <c r="T80" s="36"/>
      <c r="U80" s="36"/>
      <c r="V80" s="36"/>
      <c r="W80" s="36"/>
      <c r="X80" s="36"/>
      <c r="Y80" s="36"/>
      <c r="Z80" s="36"/>
      <c r="AA80" s="36"/>
    </row>
    <row r="81" spans="18:27" s="64" customFormat="1">
      <c r="R81" s="36"/>
      <c r="S81" s="36"/>
      <c r="T81" s="36"/>
      <c r="U81" s="36"/>
      <c r="V81" s="36"/>
      <c r="W81" s="36"/>
      <c r="X81" s="36"/>
      <c r="Y81" s="36"/>
      <c r="Z81" s="36"/>
      <c r="AA81" s="36"/>
    </row>
    <row r="82" spans="18:27" s="64" customFormat="1">
      <c r="R82" s="36"/>
      <c r="S82" s="36"/>
      <c r="T82" s="36"/>
      <c r="U82" s="36"/>
      <c r="V82" s="36"/>
      <c r="W82" s="36"/>
      <c r="X82" s="36"/>
      <c r="Y82" s="36"/>
      <c r="Z82" s="36"/>
      <c r="AA82" s="36"/>
    </row>
    <row r="83" spans="18:27" s="64" customFormat="1">
      <c r="R83" s="36"/>
      <c r="S83" s="36"/>
      <c r="T83" s="36"/>
      <c r="U83" s="36"/>
      <c r="V83" s="36"/>
      <c r="W83" s="36"/>
      <c r="X83" s="36"/>
      <c r="Y83" s="36"/>
      <c r="Z83" s="36"/>
      <c r="AA83" s="36"/>
    </row>
    <row r="84" spans="18:27" s="64" customFormat="1">
      <c r="R84" s="36"/>
      <c r="S84" s="36"/>
      <c r="T84" s="36"/>
      <c r="U84" s="36"/>
      <c r="V84" s="36"/>
      <c r="W84" s="36"/>
      <c r="X84" s="36"/>
      <c r="Y84" s="36"/>
      <c r="Z84" s="36"/>
      <c r="AA84" s="36"/>
    </row>
    <row r="85" spans="18:27" s="64" customFormat="1">
      <c r="R85" s="36"/>
      <c r="S85" s="36"/>
      <c r="T85" s="36"/>
      <c r="U85" s="36"/>
      <c r="V85" s="36"/>
      <c r="W85" s="36"/>
      <c r="X85" s="36"/>
      <c r="Y85" s="36"/>
      <c r="Z85" s="36"/>
      <c r="AA85" s="36"/>
    </row>
    <row r="86" spans="18:27" s="64" customFormat="1">
      <c r="R86" s="36"/>
      <c r="S86" s="36"/>
      <c r="T86" s="36"/>
      <c r="U86" s="36"/>
      <c r="V86" s="36"/>
      <c r="W86" s="36"/>
      <c r="X86" s="36"/>
      <c r="Y86" s="36"/>
      <c r="Z86" s="36"/>
      <c r="AA86" s="36"/>
    </row>
    <row r="87" spans="18:27" s="64" customFormat="1">
      <c r="R87" s="36"/>
      <c r="S87" s="36"/>
      <c r="T87" s="36"/>
      <c r="U87" s="36"/>
      <c r="V87" s="36"/>
      <c r="W87" s="36"/>
      <c r="X87" s="36"/>
      <c r="Y87" s="36"/>
      <c r="Z87" s="36"/>
      <c r="AA87" s="36"/>
    </row>
    <row r="88" spans="18:27" s="64" customFormat="1">
      <c r="R88" s="36"/>
      <c r="S88" s="36"/>
      <c r="T88" s="36"/>
      <c r="U88" s="36"/>
      <c r="V88" s="36"/>
      <c r="W88" s="36"/>
      <c r="X88" s="36"/>
      <c r="Y88" s="36"/>
      <c r="Z88" s="36"/>
      <c r="AA88" s="36"/>
    </row>
    <row r="89" spans="18:27" s="64" customFormat="1">
      <c r="R89" s="36"/>
      <c r="S89" s="36"/>
      <c r="T89" s="36"/>
      <c r="U89" s="36"/>
      <c r="V89" s="36"/>
      <c r="W89" s="36"/>
      <c r="X89" s="36"/>
      <c r="Y89" s="36"/>
      <c r="Z89" s="36"/>
      <c r="AA89" s="36"/>
    </row>
    <row r="90" spans="18:27" s="64" customFormat="1">
      <c r="R90" s="36"/>
      <c r="S90" s="36"/>
      <c r="T90" s="36"/>
      <c r="U90" s="36"/>
      <c r="V90" s="36"/>
      <c r="W90" s="36"/>
      <c r="X90" s="36"/>
      <c r="Y90" s="36"/>
      <c r="Z90" s="36"/>
      <c r="AA90" s="36"/>
    </row>
    <row r="91" spans="18:27" s="64" customFormat="1">
      <c r="R91" s="36"/>
      <c r="S91" s="36"/>
      <c r="T91" s="36"/>
      <c r="U91" s="36"/>
      <c r="V91" s="36"/>
      <c r="W91" s="36"/>
      <c r="X91" s="36"/>
      <c r="Y91" s="36"/>
      <c r="Z91" s="36"/>
      <c r="AA91" s="36"/>
    </row>
    <row r="92" spans="18:27" s="64" customFormat="1">
      <c r="R92" s="36"/>
      <c r="S92" s="36"/>
      <c r="T92" s="36"/>
      <c r="U92" s="36"/>
      <c r="V92" s="36"/>
      <c r="W92" s="36"/>
      <c r="X92" s="36"/>
      <c r="Y92" s="36"/>
      <c r="Z92" s="36"/>
      <c r="AA92" s="36"/>
    </row>
    <row r="93" spans="18:27" s="64" customFormat="1">
      <c r="R93" s="36"/>
      <c r="S93" s="36"/>
      <c r="T93" s="36"/>
      <c r="U93" s="36"/>
      <c r="V93" s="36"/>
      <c r="W93" s="36"/>
      <c r="X93" s="36"/>
      <c r="Y93" s="36"/>
      <c r="Z93" s="36"/>
      <c r="AA93" s="36"/>
    </row>
    <row r="94" spans="18:27" s="64" customFormat="1">
      <c r="R94" s="36"/>
      <c r="S94" s="36"/>
      <c r="T94" s="36"/>
      <c r="U94" s="36"/>
      <c r="V94" s="36"/>
      <c r="W94" s="36"/>
      <c r="X94" s="36"/>
      <c r="Y94" s="36"/>
      <c r="Z94" s="36"/>
      <c r="AA94" s="36"/>
    </row>
    <row r="95" spans="18:27" s="64" customFormat="1">
      <c r="R95" s="36"/>
      <c r="S95" s="36"/>
      <c r="T95" s="36"/>
      <c r="U95" s="36"/>
      <c r="V95" s="36"/>
      <c r="W95" s="36"/>
      <c r="X95" s="36"/>
      <c r="Y95" s="36"/>
      <c r="Z95" s="36"/>
      <c r="AA95" s="36"/>
    </row>
    <row r="96" spans="18:27" s="64" customFormat="1"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 spans="18:27" s="64" customFormat="1">
      <c r="R97" s="36"/>
      <c r="S97" s="36"/>
      <c r="T97" s="36"/>
      <c r="U97" s="36"/>
      <c r="V97" s="36"/>
      <c r="W97" s="36"/>
      <c r="X97" s="36"/>
      <c r="Y97" s="36"/>
      <c r="Z97" s="36"/>
      <c r="AA97" s="36"/>
    </row>
    <row r="98" spans="18:27" s="64" customFormat="1">
      <c r="R98" s="36"/>
      <c r="S98" s="36"/>
      <c r="T98" s="36"/>
      <c r="U98" s="36"/>
      <c r="V98" s="36"/>
      <c r="W98" s="36"/>
      <c r="X98" s="36"/>
      <c r="Y98" s="36"/>
      <c r="Z98" s="36"/>
      <c r="AA98" s="36"/>
    </row>
    <row r="99" spans="18:27" s="64" customFormat="1">
      <c r="R99" s="36"/>
      <c r="S99" s="36"/>
      <c r="T99" s="36"/>
      <c r="U99" s="36"/>
      <c r="V99" s="36"/>
      <c r="W99" s="36"/>
      <c r="X99" s="36"/>
      <c r="Y99" s="36"/>
      <c r="Z99" s="36"/>
      <c r="AA99" s="36"/>
    </row>
    <row r="100" spans="18:27" s="64" customFormat="1">
      <c r="R100" s="36"/>
      <c r="S100" s="36"/>
      <c r="T100" s="36"/>
      <c r="U100" s="36"/>
      <c r="V100" s="36"/>
      <c r="W100" s="36"/>
      <c r="X100" s="36"/>
      <c r="Y100" s="36"/>
      <c r="Z100" s="36"/>
      <c r="AA100" s="36"/>
    </row>
    <row r="101" spans="18:27" s="64" customFormat="1">
      <c r="R101" s="36"/>
      <c r="S101" s="36"/>
      <c r="T101" s="36"/>
      <c r="U101" s="36"/>
      <c r="V101" s="36"/>
      <c r="W101" s="36"/>
      <c r="X101" s="36"/>
      <c r="Y101" s="36"/>
      <c r="Z101" s="36"/>
      <c r="AA101" s="36"/>
    </row>
    <row r="102" spans="18:27" s="64" customFormat="1">
      <c r="R102" s="36"/>
      <c r="S102" s="36"/>
      <c r="T102" s="36"/>
      <c r="U102" s="36"/>
      <c r="V102" s="36"/>
      <c r="W102" s="36"/>
      <c r="X102" s="36"/>
      <c r="Y102" s="36"/>
      <c r="Z102" s="36"/>
      <c r="AA102" s="36"/>
    </row>
    <row r="103" spans="18:27" s="64" customFormat="1">
      <c r="R103" s="36"/>
      <c r="S103" s="36"/>
      <c r="T103" s="36"/>
      <c r="U103" s="36"/>
      <c r="V103" s="36"/>
      <c r="W103" s="36"/>
      <c r="X103" s="36"/>
      <c r="Y103" s="36"/>
      <c r="Z103" s="36"/>
      <c r="AA103" s="36"/>
    </row>
    <row r="104" spans="18:27" s="64" customFormat="1">
      <c r="R104" s="36"/>
      <c r="S104" s="36"/>
      <c r="T104" s="36"/>
      <c r="U104" s="36"/>
      <c r="V104" s="36"/>
      <c r="W104" s="36"/>
      <c r="X104" s="36"/>
      <c r="Y104" s="36"/>
      <c r="Z104" s="36"/>
      <c r="AA104" s="36"/>
    </row>
    <row r="105" spans="18:27" s="64" customFormat="1">
      <c r="R105" s="36"/>
      <c r="S105" s="36"/>
      <c r="T105" s="36"/>
      <c r="U105" s="36"/>
      <c r="V105" s="36"/>
      <c r="W105" s="36"/>
      <c r="X105" s="36"/>
      <c r="Y105" s="36"/>
      <c r="Z105" s="36"/>
      <c r="AA105" s="36"/>
    </row>
    <row r="106" spans="18:27" s="64" customFormat="1">
      <c r="R106" s="36"/>
      <c r="S106" s="36"/>
      <c r="T106" s="36"/>
      <c r="U106" s="36"/>
      <c r="V106" s="36"/>
      <c r="W106" s="36"/>
      <c r="X106" s="36"/>
      <c r="Y106" s="36"/>
      <c r="Z106" s="36"/>
      <c r="AA106" s="36"/>
    </row>
    <row r="107" spans="18:27" s="64" customFormat="1">
      <c r="R107" s="36"/>
      <c r="S107" s="36"/>
      <c r="T107" s="36"/>
      <c r="U107" s="36"/>
      <c r="V107" s="36"/>
      <c r="W107" s="36"/>
      <c r="X107" s="36"/>
      <c r="Y107" s="36"/>
      <c r="Z107" s="36"/>
      <c r="AA107" s="36"/>
    </row>
    <row r="108" spans="18:27" s="64" customFormat="1">
      <c r="R108" s="36"/>
      <c r="S108" s="36"/>
      <c r="T108" s="36"/>
      <c r="U108" s="36"/>
      <c r="V108" s="36"/>
      <c r="W108" s="36"/>
      <c r="X108" s="36"/>
      <c r="Y108" s="36"/>
      <c r="Z108" s="36"/>
      <c r="AA108" s="36"/>
    </row>
    <row r="109" spans="18:27" s="64" customFormat="1">
      <c r="R109" s="36"/>
      <c r="S109" s="36"/>
      <c r="T109" s="36"/>
      <c r="U109" s="36"/>
      <c r="V109" s="36"/>
      <c r="W109" s="36"/>
      <c r="X109" s="36"/>
      <c r="Y109" s="36"/>
      <c r="Z109" s="36"/>
      <c r="AA109" s="36"/>
    </row>
    <row r="110" spans="18:27" s="64" customFormat="1">
      <c r="R110" s="36"/>
      <c r="S110" s="36"/>
      <c r="T110" s="36"/>
      <c r="U110" s="36"/>
      <c r="V110" s="36"/>
      <c r="W110" s="36"/>
      <c r="X110" s="36"/>
      <c r="Y110" s="36"/>
      <c r="Z110" s="36"/>
      <c r="AA110" s="36"/>
    </row>
    <row r="111" spans="18:27" s="64" customFormat="1">
      <c r="R111" s="36"/>
      <c r="S111" s="36"/>
      <c r="T111" s="36"/>
      <c r="U111" s="36"/>
      <c r="V111" s="36"/>
      <c r="W111" s="36"/>
      <c r="X111" s="36"/>
      <c r="Y111" s="36"/>
      <c r="Z111" s="36"/>
      <c r="AA111" s="36"/>
    </row>
    <row r="112" spans="18:27" s="64" customFormat="1">
      <c r="R112" s="36"/>
      <c r="S112" s="36"/>
      <c r="T112" s="36"/>
      <c r="U112" s="36"/>
      <c r="V112" s="36"/>
      <c r="W112" s="36"/>
      <c r="X112" s="36"/>
      <c r="Y112" s="36"/>
      <c r="Z112" s="36"/>
      <c r="AA112" s="36"/>
    </row>
    <row r="113" spans="18:27" s="64" customFormat="1">
      <c r="R113" s="36"/>
      <c r="S113" s="36"/>
      <c r="T113" s="36"/>
      <c r="U113" s="36"/>
      <c r="V113" s="36"/>
      <c r="W113" s="36"/>
      <c r="X113" s="36"/>
      <c r="Y113" s="36"/>
      <c r="Z113" s="36"/>
      <c r="AA113" s="36"/>
    </row>
    <row r="114" spans="18:27" s="64" customFormat="1">
      <c r="R114" s="36"/>
      <c r="S114" s="36"/>
      <c r="T114" s="36"/>
      <c r="U114" s="36"/>
      <c r="V114" s="36"/>
      <c r="W114" s="36"/>
      <c r="X114" s="36"/>
      <c r="Y114" s="36"/>
      <c r="Z114" s="36"/>
      <c r="AA114" s="36"/>
    </row>
    <row r="115" spans="18:27" s="64" customFormat="1">
      <c r="R115" s="36"/>
      <c r="S115" s="36"/>
      <c r="T115" s="36"/>
      <c r="U115" s="36"/>
      <c r="V115" s="36"/>
      <c r="W115" s="36"/>
      <c r="X115" s="36"/>
      <c r="Y115" s="36"/>
      <c r="Z115" s="36"/>
      <c r="AA115" s="36"/>
    </row>
    <row r="116" spans="18:27" s="64" customFormat="1">
      <c r="R116" s="36"/>
      <c r="S116" s="36"/>
      <c r="T116" s="36"/>
      <c r="U116" s="36"/>
      <c r="V116" s="36"/>
      <c r="W116" s="36"/>
      <c r="X116" s="36"/>
      <c r="Y116" s="36"/>
      <c r="Z116" s="36"/>
      <c r="AA116" s="36"/>
    </row>
    <row r="117" spans="18:27" s="64" customFormat="1">
      <c r="R117" s="36"/>
      <c r="S117" s="36"/>
      <c r="T117" s="36"/>
      <c r="U117" s="36"/>
      <c r="V117" s="36"/>
      <c r="W117" s="36"/>
      <c r="X117" s="36"/>
      <c r="Y117" s="36"/>
      <c r="Z117" s="36"/>
      <c r="AA117" s="36"/>
    </row>
    <row r="118" spans="18:27" s="64" customFormat="1">
      <c r="R118" s="36"/>
      <c r="S118" s="36"/>
      <c r="T118" s="36"/>
      <c r="U118" s="36"/>
      <c r="V118" s="36"/>
      <c r="W118" s="36"/>
      <c r="X118" s="36"/>
      <c r="Y118" s="36"/>
      <c r="Z118" s="36"/>
      <c r="AA118" s="36"/>
    </row>
    <row r="119" spans="18:27" s="64" customFormat="1">
      <c r="R119" s="36"/>
      <c r="S119" s="36"/>
      <c r="T119" s="36"/>
      <c r="U119" s="36"/>
      <c r="V119" s="36"/>
      <c r="W119" s="36"/>
      <c r="X119" s="36"/>
      <c r="Y119" s="36"/>
      <c r="Z119" s="36"/>
      <c r="AA119" s="36"/>
    </row>
    <row r="120" spans="18:27" s="64" customFormat="1">
      <c r="R120" s="36"/>
      <c r="S120" s="36"/>
      <c r="T120" s="36"/>
      <c r="U120" s="36"/>
      <c r="V120" s="36"/>
      <c r="W120" s="36"/>
      <c r="X120" s="36"/>
      <c r="Y120" s="36"/>
      <c r="Z120" s="36"/>
      <c r="AA120" s="36"/>
    </row>
    <row r="121" spans="18:27" s="64" customFormat="1">
      <c r="R121" s="36"/>
      <c r="S121" s="36"/>
      <c r="T121" s="36"/>
      <c r="U121" s="36"/>
      <c r="V121" s="36"/>
      <c r="W121" s="36"/>
      <c r="X121" s="36"/>
      <c r="Y121" s="36"/>
      <c r="Z121" s="36"/>
      <c r="AA121" s="36"/>
    </row>
    <row r="122" spans="18:27" s="64" customFormat="1">
      <c r="R122" s="36"/>
      <c r="S122" s="36"/>
      <c r="T122" s="36"/>
      <c r="U122" s="36"/>
      <c r="V122" s="36"/>
      <c r="W122" s="36"/>
      <c r="X122" s="36"/>
      <c r="Y122" s="36"/>
      <c r="Z122" s="36"/>
      <c r="AA122" s="36"/>
    </row>
    <row r="123" spans="18:27" s="64" customFormat="1">
      <c r="R123" s="36"/>
      <c r="S123" s="36"/>
      <c r="T123" s="36"/>
      <c r="U123" s="36"/>
      <c r="V123" s="36"/>
      <c r="W123" s="36"/>
      <c r="X123" s="36"/>
      <c r="Y123" s="36"/>
      <c r="Z123" s="36"/>
      <c r="AA123" s="36"/>
    </row>
    <row r="124" spans="18:27" s="64" customFormat="1">
      <c r="R124" s="36"/>
      <c r="S124" s="36"/>
      <c r="T124" s="36"/>
      <c r="U124" s="36"/>
      <c r="V124" s="36"/>
      <c r="W124" s="36"/>
      <c r="X124" s="36"/>
      <c r="Y124" s="36"/>
      <c r="Z124" s="36"/>
      <c r="AA124" s="36"/>
    </row>
    <row r="125" spans="18:27" s="64" customFormat="1">
      <c r="R125" s="36"/>
      <c r="S125" s="36"/>
      <c r="T125" s="36"/>
      <c r="U125" s="36"/>
      <c r="V125" s="36"/>
      <c r="W125" s="36"/>
      <c r="X125" s="36"/>
      <c r="Y125" s="36"/>
      <c r="Z125" s="36"/>
      <c r="AA125" s="36"/>
    </row>
    <row r="126" spans="18:27" s="64" customFormat="1">
      <c r="R126" s="36"/>
      <c r="S126" s="36"/>
      <c r="T126" s="36"/>
      <c r="U126" s="36"/>
      <c r="V126" s="36"/>
      <c r="W126" s="36"/>
      <c r="X126" s="36"/>
      <c r="Y126" s="36"/>
      <c r="Z126" s="36"/>
      <c r="AA126" s="36"/>
    </row>
    <row r="127" spans="18:27" s="64" customFormat="1">
      <c r="R127" s="36"/>
      <c r="S127" s="36"/>
      <c r="T127" s="36"/>
      <c r="U127" s="36"/>
      <c r="V127" s="36"/>
      <c r="W127" s="36"/>
      <c r="X127" s="36"/>
      <c r="Y127" s="36"/>
      <c r="Z127" s="36"/>
      <c r="AA127" s="36"/>
    </row>
    <row r="128" spans="18:27" s="64" customFormat="1">
      <c r="R128" s="36"/>
      <c r="S128" s="36"/>
      <c r="T128" s="36"/>
      <c r="U128" s="36"/>
      <c r="V128" s="36"/>
      <c r="W128" s="36"/>
      <c r="X128" s="36"/>
      <c r="Y128" s="36"/>
      <c r="Z128" s="36"/>
      <c r="AA128" s="36"/>
    </row>
    <row r="129" spans="18:27" s="64" customFormat="1">
      <c r="R129" s="36"/>
      <c r="S129" s="36"/>
      <c r="T129" s="36"/>
      <c r="U129" s="36"/>
      <c r="V129" s="36"/>
      <c r="W129" s="36"/>
      <c r="X129" s="36"/>
      <c r="Y129" s="36"/>
      <c r="Z129" s="36"/>
      <c r="AA129" s="36"/>
    </row>
    <row r="130" spans="18:27" s="64" customFormat="1">
      <c r="R130" s="36"/>
      <c r="S130" s="36"/>
      <c r="T130" s="36"/>
      <c r="U130" s="36"/>
      <c r="V130" s="36"/>
      <c r="W130" s="36"/>
      <c r="X130" s="36"/>
      <c r="Y130" s="36"/>
      <c r="Z130" s="36"/>
      <c r="AA130" s="36"/>
    </row>
    <row r="131" spans="18:27" s="64" customFormat="1">
      <c r="R131" s="36"/>
      <c r="S131" s="36"/>
      <c r="T131" s="36"/>
      <c r="U131" s="36"/>
      <c r="V131" s="36"/>
      <c r="W131" s="36"/>
      <c r="X131" s="36"/>
      <c r="Y131" s="36"/>
      <c r="Z131" s="36"/>
      <c r="AA131" s="36"/>
    </row>
    <row r="132" spans="18:27" s="64" customFormat="1">
      <c r="R132" s="36"/>
      <c r="S132" s="36"/>
      <c r="T132" s="36"/>
      <c r="U132" s="36"/>
      <c r="V132" s="36"/>
      <c r="W132" s="36"/>
      <c r="X132" s="36"/>
      <c r="Y132" s="36"/>
      <c r="Z132" s="36"/>
      <c r="AA132" s="36"/>
    </row>
    <row r="133" spans="18:27" s="64" customFormat="1">
      <c r="R133" s="36"/>
      <c r="S133" s="36"/>
      <c r="T133" s="36"/>
      <c r="U133" s="36"/>
      <c r="V133" s="36"/>
      <c r="W133" s="36"/>
      <c r="X133" s="36"/>
      <c r="Y133" s="36"/>
      <c r="Z133" s="36"/>
      <c r="AA133" s="36"/>
    </row>
    <row r="134" spans="18:27" s="64" customFormat="1">
      <c r="R134" s="36"/>
      <c r="S134" s="36"/>
      <c r="T134" s="36"/>
      <c r="U134" s="36"/>
      <c r="V134" s="36"/>
      <c r="W134" s="36"/>
      <c r="X134" s="36"/>
      <c r="Y134" s="36"/>
      <c r="Z134" s="36"/>
      <c r="AA134" s="36"/>
    </row>
    <row r="135" spans="18:27" s="64" customFormat="1">
      <c r="R135" s="36"/>
      <c r="S135" s="36"/>
      <c r="T135" s="36"/>
      <c r="U135" s="36"/>
      <c r="V135" s="36"/>
      <c r="W135" s="36"/>
      <c r="X135" s="36"/>
      <c r="Y135" s="36"/>
      <c r="Z135" s="36"/>
      <c r="AA135" s="36"/>
    </row>
    <row r="136" spans="18:27" s="64" customFormat="1">
      <c r="R136" s="36"/>
      <c r="S136" s="36"/>
      <c r="T136" s="36"/>
      <c r="U136" s="36"/>
      <c r="V136" s="36"/>
      <c r="W136" s="36"/>
      <c r="X136" s="36"/>
      <c r="Y136" s="36"/>
      <c r="Z136" s="36"/>
      <c r="AA136" s="36"/>
    </row>
    <row r="137" spans="18:27" s="64" customFormat="1">
      <c r="R137" s="36"/>
      <c r="S137" s="36"/>
      <c r="T137" s="36"/>
      <c r="U137" s="36"/>
      <c r="V137" s="36"/>
      <c r="W137" s="36"/>
      <c r="X137" s="36"/>
      <c r="Y137" s="36"/>
      <c r="Z137" s="36"/>
      <c r="AA137" s="36"/>
    </row>
    <row r="138" spans="18:27" s="64" customFormat="1">
      <c r="R138" s="36"/>
      <c r="S138" s="36"/>
      <c r="T138" s="36"/>
      <c r="U138" s="36"/>
      <c r="V138" s="36"/>
      <c r="W138" s="36"/>
      <c r="X138" s="36"/>
      <c r="Y138" s="36"/>
      <c r="Z138" s="36"/>
      <c r="AA138" s="36"/>
    </row>
    <row r="139" spans="18:27" s="64" customFormat="1">
      <c r="R139" s="36"/>
      <c r="S139" s="36"/>
      <c r="T139" s="36"/>
      <c r="U139" s="36"/>
      <c r="V139" s="36"/>
      <c r="W139" s="36"/>
      <c r="X139" s="36"/>
      <c r="Y139" s="36"/>
      <c r="Z139" s="36"/>
      <c r="AA139" s="36"/>
    </row>
    <row r="140" spans="18:27" s="64" customFormat="1">
      <c r="R140" s="36"/>
      <c r="S140" s="36"/>
      <c r="T140" s="36"/>
      <c r="U140" s="36"/>
      <c r="V140" s="36"/>
      <c r="W140" s="36"/>
      <c r="X140" s="36"/>
      <c r="Y140" s="36"/>
      <c r="Z140" s="36"/>
      <c r="AA140" s="36"/>
    </row>
    <row r="141" spans="18:27" s="64" customFormat="1">
      <c r="R141" s="36"/>
      <c r="S141" s="36"/>
      <c r="T141" s="36"/>
      <c r="U141" s="36"/>
      <c r="V141" s="36"/>
      <c r="W141" s="36"/>
      <c r="X141" s="36"/>
      <c r="Y141" s="36"/>
      <c r="Z141" s="36"/>
      <c r="AA141" s="36"/>
    </row>
    <row r="142" spans="18:27" s="64" customFormat="1">
      <c r="R142" s="36"/>
      <c r="S142" s="36"/>
      <c r="T142" s="36"/>
      <c r="U142" s="36"/>
      <c r="V142" s="36"/>
      <c r="W142" s="36"/>
      <c r="X142" s="36"/>
      <c r="Y142" s="36"/>
      <c r="Z142" s="36"/>
      <c r="AA142" s="36"/>
    </row>
    <row r="143" spans="18:27" s="64" customFormat="1">
      <c r="R143" s="36"/>
      <c r="S143" s="36"/>
      <c r="T143" s="36"/>
      <c r="U143" s="36"/>
      <c r="V143" s="36"/>
      <c r="W143" s="36"/>
      <c r="X143" s="36"/>
      <c r="Y143" s="36"/>
      <c r="Z143" s="36"/>
      <c r="AA143" s="36"/>
    </row>
    <row r="144" spans="18:27" s="64" customFormat="1">
      <c r="R144" s="36"/>
      <c r="S144" s="36"/>
      <c r="T144" s="36"/>
      <c r="U144" s="36"/>
      <c r="V144" s="36"/>
      <c r="W144" s="36"/>
      <c r="X144" s="36"/>
      <c r="Y144" s="36"/>
      <c r="Z144" s="36"/>
      <c r="AA144" s="36"/>
    </row>
    <row r="145" spans="18:27" s="64" customFormat="1">
      <c r="R145" s="36"/>
      <c r="S145" s="36"/>
      <c r="T145" s="36"/>
      <c r="U145" s="36"/>
      <c r="V145" s="36"/>
      <c r="W145" s="36"/>
      <c r="X145" s="36"/>
      <c r="Y145" s="36"/>
      <c r="Z145" s="36"/>
      <c r="AA145" s="36"/>
    </row>
    <row r="146" spans="18:27" s="64" customFormat="1">
      <c r="R146" s="36"/>
      <c r="S146" s="36"/>
      <c r="T146" s="36"/>
      <c r="U146" s="36"/>
      <c r="V146" s="36"/>
      <c r="W146" s="36"/>
      <c r="X146" s="36"/>
      <c r="Y146" s="36"/>
      <c r="Z146" s="36"/>
      <c r="AA146" s="36"/>
    </row>
    <row r="147" spans="18:27" s="64" customFormat="1">
      <c r="R147" s="36"/>
      <c r="S147" s="36"/>
      <c r="T147" s="36"/>
      <c r="U147" s="36"/>
      <c r="V147" s="36"/>
      <c r="W147" s="36"/>
      <c r="X147" s="36"/>
      <c r="Y147" s="36"/>
      <c r="Z147" s="36"/>
      <c r="AA147" s="36"/>
    </row>
    <row r="148" spans="18:27" s="64" customFormat="1">
      <c r="R148" s="36"/>
      <c r="S148" s="36"/>
      <c r="T148" s="36"/>
      <c r="U148" s="36"/>
      <c r="V148" s="36"/>
      <c r="W148" s="36"/>
      <c r="X148" s="36"/>
      <c r="Y148" s="36"/>
      <c r="Z148" s="36"/>
      <c r="AA148" s="36"/>
    </row>
    <row r="149" spans="18:27" s="64" customFormat="1">
      <c r="R149" s="36"/>
      <c r="S149" s="36"/>
      <c r="T149" s="36"/>
      <c r="U149" s="36"/>
      <c r="V149" s="36"/>
      <c r="W149" s="36"/>
      <c r="X149" s="36"/>
      <c r="Y149" s="36"/>
      <c r="Z149" s="36"/>
      <c r="AA149" s="36"/>
    </row>
    <row r="150" spans="18:27" s="64" customFormat="1">
      <c r="R150" s="36"/>
      <c r="S150" s="36"/>
      <c r="T150" s="36"/>
      <c r="U150" s="36"/>
      <c r="V150" s="36"/>
      <c r="W150" s="36"/>
      <c r="X150" s="36"/>
      <c r="Y150" s="36"/>
      <c r="Z150" s="36"/>
      <c r="AA150" s="36"/>
    </row>
    <row r="151" spans="18:27" s="64" customFormat="1">
      <c r="R151" s="36"/>
      <c r="S151" s="36"/>
      <c r="T151" s="36"/>
      <c r="U151" s="36"/>
      <c r="V151" s="36"/>
      <c r="W151" s="36"/>
      <c r="X151" s="36"/>
      <c r="Y151" s="36"/>
      <c r="Z151" s="36"/>
      <c r="AA151" s="36"/>
    </row>
    <row r="152" spans="18:27" s="64" customFormat="1">
      <c r="R152" s="36"/>
      <c r="S152" s="36"/>
      <c r="T152" s="36"/>
      <c r="U152" s="36"/>
      <c r="V152" s="36"/>
      <c r="W152" s="36"/>
      <c r="X152" s="36"/>
      <c r="Y152" s="36"/>
      <c r="Z152" s="36"/>
      <c r="AA152" s="36"/>
    </row>
    <row r="153" spans="18:27" s="64" customFormat="1">
      <c r="R153" s="36"/>
      <c r="S153" s="36"/>
      <c r="T153" s="36"/>
      <c r="U153" s="36"/>
      <c r="V153" s="36"/>
      <c r="W153" s="36"/>
      <c r="X153" s="36"/>
      <c r="Y153" s="36"/>
      <c r="Z153" s="36"/>
      <c r="AA153" s="36"/>
    </row>
    <row r="154" spans="18:27" s="64" customFormat="1">
      <c r="R154" s="36"/>
      <c r="S154" s="36"/>
      <c r="T154" s="36"/>
      <c r="U154" s="36"/>
      <c r="V154" s="36"/>
      <c r="W154" s="36"/>
      <c r="X154" s="36"/>
      <c r="Y154" s="36"/>
      <c r="Z154" s="36"/>
      <c r="AA154" s="36"/>
    </row>
    <row r="155" spans="18:27" s="64" customFormat="1">
      <c r="R155" s="36"/>
      <c r="S155" s="36"/>
      <c r="T155" s="36"/>
      <c r="U155" s="36"/>
      <c r="V155" s="36"/>
      <c r="W155" s="36"/>
      <c r="X155" s="36"/>
      <c r="Y155" s="36"/>
      <c r="Z155" s="36"/>
      <c r="AA155" s="36"/>
    </row>
    <row r="156" spans="18:27" s="64" customFormat="1">
      <c r="R156" s="36"/>
      <c r="S156" s="36"/>
      <c r="T156" s="36"/>
      <c r="U156" s="36"/>
      <c r="V156" s="36"/>
      <c r="W156" s="36"/>
      <c r="X156" s="36"/>
      <c r="Y156" s="36"/>
      <c r="Z156" s="36"/>
      <c r="AA156" s="36"/>
    </row>
    <row r="157" spans="18:27" s="64" customFormat="1">
      <c r="R157" s="36"/>
      <c r="S157" s="36"/>
      <c r="T157" s="36"/>
      <c r="U157" s="36"/>
      <c r="V157" s="36"/>
      <c r="W157" s="36"/>
      <c r="X157" s="36"/>
      <c r="Y157" s="36"/>
      <c r="Z157" s="36"/>
      <c r="AA157" s="36"/>
    </row>
    <row r="158" spans="18:27" s="64" customFormat="1">
      <c r="R158" s="36"/>
      <c r="S158" s="36"/>
      <c r="T158" s="36"/>
      <c r="U158" s="36"/>
      <c r="V158" s="36"/>
      <c r="W158" s="36"/>
      <c r="X158" s="36"/>
      <c r="Y158" s="36"/>
      <c r="Z158" s="36"/>
      <c r="AA158" s="36"/>
    </row>
    <row r="159" spans="18:27" s="64" customFormat="1">
      <c r="R159" s="36"/>
      <c r="S159" s="36"/>
      <c r="T159" s="36"/>
      <c r="U159" s="36"/>
      <c r="V159" s="36"/>
      <c r="W159" s="36"/>
      <c r="X159" s="36"/>
      <c r="Y159" s="36"/>
      <c r="Z159" s="36"/>
      <c r="AA159" s="36"/>
    </row>
    <row r="160" spans="18:27" s="64" customFormat="1">
      <c r="R160" s="36"/>
      <c r="S160" s="36"/>
      <c r="T160" s="36"/>
      <c r="U160" s="36"/>
      <c r="V160" s="36"/>
      <c r="W160" s="36"/>
      <c r="X160" s="36"/>
      <c r="Y160" s="36"/>
      <c r="Z160" s="36"/>
      <c r="AA160" s="36"/>
    </row>
    <row r="161" spans="18:27" s="64" customFormat="1">
      <c r="R161" s="36"/>
      <c r="S161" s="36"/>
      <c r="T161" s="36"/>
      <c r="U161" s="36"/>
      <c r="V161" s="36"/>
      <c r="W161" s="36"/>
      <c r="X161" s="36"/>
      <c r="Y161" s="36"/>
      <c r="Z161" s="36"/>
      <c r="AA161" s="36"/>
    </row>
    <row r="162" spans="18:27" s="64" customFormat="1">
      <c r="R162" s="36"/>
      <c r="S162" s="36"/>
      <c r="T162" s="36"/>
      <c r="U162" s="36"/>
      <c r="V162" s="36"/>
      <c r="W162" s="36"/>
      <c r="X162" s="36"/>
      <c r="Y162" s="36"/>
      <c r="Z162" s="36"/>
      <c r="AA162" s="36"/>
    </row>
    <row r="163" spans="18:27" s="64" customFormat="1">
      <c r="R163" s="36"/>
      <c r="S163" s="36"/>
      <c r="T163" s="36"/>
      <c r="U163" s="36"/>
      <c r="V163" s="36"/>
      <c r="W163" s="36"/>
      <c r="X163" s="36"/>
      <c r="Y163" s="36"/>
      <c r="Z163" s="36"/>
      <c r="AA163" s="36"/>
    </row>
    <row r="164" spans="18:27" s="64" customFormat="1"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 spans="18:27" s="64" customFormat="1">
      <c r="R165" s="36"/>
      <c r="S165" s="36"/>
      <c r="T165" s="36"/>
      <c r="U165" s="36"/>
      <c r="V165" s="36"/>
      <c r="W165" s="36"/>
      <c r="X165" s="36"/>
      <c r="Y165" s="36"/>
      <c r="Z165" s="36"/>
      <c r="AA165" s="36"/>
    </row>
    <row r="166" spans="18:27" s="64" customFormat="1">
      <c r="R166" s="36"/>
      <c r="S166" s="36"/>
      <c r="T166" s="36"/>
      <c r="U166" s="36"/>
      <c r="V166" s="36"/>
      <c r="W166" s="36"/>
      <c r="X166" s="36"/>
      <c r="Y166" s="36"/>
      <c r="Z166" s="36"/>
      <c r="AA166" s="36"/>
    </row>
    <row r="167" spans="18:27" s="64" customFormat="1">
      <c r="R167" s="36"/>
      <c r="S167" s="36"/>
      <c r="T167" s="36"/>
      <c r="U167" s="36"/>
      <c r="V167" s="36"/>
      <c r="W167" s="36"/>
      <c r="X167" s="36"/>
      <c r="Y167" s="36"/>
      <c r="Z167" s="36"/>
      <c r="AA167" s="36"/>
    </row>
    <row r="168" spans="18:27" s="64" customFormat="1">
      <c r="R168" s="36"/>
      <c r="S168" s="36"/>
      <c r="T168" s="36"/>
      <c r="U168" s="36"/>
      <c r="V168" s="36"/>
      <c r="W168" s="36"/>
      <c r="X168" s="36"/>
      <c r="Y168" s="36"/>
      <c r="Z168" s="36"/>
      <c r="AA168" s="36"/>
    </row>
    <row r="169" spans="18:27" s="64" customFormat="1">
      <c r="R169" s="36"/>
      <c r="S169" s="36"/>
      <c r="T169" s="36"/>
      <c r="U169" s="36"/>
      <c r="V169" s="36"/>
      <c r="W169" s="36"/>
      <c r="X169" s="36"/>
      <c r="Y169" s="36"/>
      <c r="Z169" s="36"/>
      <c r="AA169" s="36"/>
    </row>
    <row r="170" spans="18:27" s="64" customFormat="1">
      <c r="R170" s="36"/>
      <c r="S170" s="36"/>
      <c r="T170" s="36"/>
      <c r="U170" s="36"/>
      <c r="V170" s="36"/>
      <c r="W170" s="36"/>
      <c r="X170" s="36"/>
      <c r="Y170" s="36"/>
      <c r="Z170" s="36"/>
      <c r="AA170" s="36"/>
    </row>
    <row r="171" spans="18:27" s="64" customFormat="1">
      <c r="R171" s="36"/>
      <c r="S171" s="36"/>
      <c r="T171" s="36"/>
      <c r="U171" s="36"/>
      <c r="V171" s="36"/>
      <c r="W171" s="36"/>
      <c r="X171" s="36"/>
      <c r="Y171" s="36"/>
      <c r="Z171" s="36"/>
      <c r="AA171" s="36"/>
    </row>
    <row r="172" spans="18:27" s="64" customFormat="1">
      <c r="R172" s="36"/>
      <c r="S172" s="36"/>
      <c r="T172" s="36"/>
      <c r="U172" s="36"/>
      <c r="V172" s="36"/>
      <c r="W172" s="36"/>
      <c r="X172" s="36"/>
      <c r="Y172" s="36"/>
      <c r="Z172" s="36"/>
      <c r="AA172" s="36"/>
    </row>
    <row r="173" spans="18:27" s="64" customFormat="1">
      <c r="R173" s="36"/>
      <c r="S173" s="36"/>
      <c r="T173" s="36"/>
      <c r="U173" s="36"/>
      <c r="V173" s="36"/>
      <c r="W173" s="36"/>
      <c r="X173" s="36"/>
      <c r="Y173" s="36"/>
      <c r="Z173" s="36"/>
      <c r="AA173" s="36"/>
    </row>
    <row r="174" spans="18:27" s="64" customFormat="1">
      <c r="R174" s="36"/>
      <c r="S174" s="36"/>
      <c r="T174" s="36"/>
      <c r="U174" s="36"/>
      <c r="V174" s="36"/>
      <c r="W174" s="36"/>
      <c r="X174" s="36"/>
      <c r="Y174" s="36"/>
      <c r="Z174" s="36"/>
      <c r="AA174" s="36"/>
    </row>
    <row r="175" spans="18:27" s="64" customFormat="1">
      <c r="R175" s="36"/>
      <c r="S175" s="36"/>
      <c r="T175" s="36"/>
      <c r="U175" s="36"/>
      <c r="V175" s="36"/>
      <c r="W175" s="36"/>
      <c r="X175" s="36"/>
      <c r="Y175" s="36"/>
      <c r="Z175" s="36"/>
      <c r="AA175" s="36"/>
    </row>
    <row r="176" spans="18:27" s="64" customFormat="1">
      <c r="R176" s="36"/>
      <c r="S176" s="36"/>
      <c r="T176" s="36"/>
      <c r="U176" s="36"/>
      <c r="V176" s="36"/>
      <c r="W176" s="36"/>
      <c r="X176" s="36"/>
      <c r="Y176" s="36"/>
      <c r="Z176" s="36"/>
      <c r="AA176" s="36"/>
    </row>
    <row r="177" spans="18:27" s="64" customFormat="1">
      <c r="R177" s="36"/>
      <c r="S177" s="36"/>
      <c r="T177" s="36"/>
      <c r="U177" s="36"/>
      <c r="V177" s="36"/>
      <c r="W177" s="36"/>
      <c r="X177" s="36"/>
      <c r="Y177" s="36"/>
      <c r="Z177" s="36"/>
      <c r="AA177" s="36"/>
    </row>
    <row r="178" spans="18:27" s="64" customFormat="1">
      <c r="R178" s="36"/>
      <c r="S178" s="36"/>
      <c r="T178" s="36"/>
      <c r="U178" s="36"/>
      <c r="V178" s="36"/>
      <c r="W178" s="36"/>
      <c r="X178" s="36"/>
      <c r="Y178" s="36"/>
      <c r="Z178" s="36"/>
      <c r="AA178" s="36"/>
    </row>
    <row r="179" spans="18:27" s="64" customFormat="1">
      <c r="R179" s="36"/>
      <c r="S179" s="36"/>
      <c r="T179" s="36"/>
      <c r="U179" s="36"/>
      <c r="V179" s="36"/>
      <c r="W179" s="36"/>
      <c r="X179" s="36"/>
      <c r="Y179" s="36"/>
      <c r="Z179" s="36"/>
      <c r="AA179" s="36"/>
    </row>
    <row r="180" spans="18:27" s="64" customFormat="1">
      <c r="R180" s="36"/>
      <c r="S180" s="36"/>
      <c r="T180" s="36"/>
      <c r="U180" s="36"/>
      <c r="V180" s="36"/>
      <c r="W180" s="36"/>
      <c r="X180" s="36"/>
      <c r="Y180" s="36"/>
      <c r="Z180" s="36"/>
      <c r="AA180" s="36"/>
    </row>
    <row r="181" spans="18:27" s="64" customFormat="1">
      <c r="R181" s="36"/>
      <c r="S181" s="36"/>
      <c r="T181" s="36"/>
      <c r="U181" s="36"/>
      <c r="V181" s="36"/>
      <c r="W181" s="36"/>
      <c r="X181" s="36"/>
      <c r="Y181" s="36"/>
      <c r="Z181" s="36"/>
      <c r="AA181" s="36"/>
    </row>
    <row r="182" spans="18:27" s="64" customFormat="1">
      <c r="R182" s="36"/>
      <c r="S182" s="36"/>
      <c r="T182" s="36"/>
      <c r="U182" s="36"/>
      <c r="V182" s="36"/>
      <c r="W182" s="36"/>
      <c r="X182" s="36"/>
      <c r="Y182" s="36"/>
      <c r="Z182" s="36"/>
      <c r="AA182" s="36"/>
    </row>
    <row r="183" spans="18:27" s="64" customFormat="1">
      <c r="R183" s="36"/>
      <c r="S183" s="36"/>
      <c r="T183" s="36"/>
      <c r="U183" s="36"/>
      <c r="V183" s="36"/>
      <c r="W183" s="36"/>
      <c r="X183" s="36"/>
      <c r="Y183" s="36"/>
      <c r="Z183" s="36"/>
      <c r="AA183" s="36"/>
    </row>
    <row r="184" spans="18:27" s="64" customFormat="1">
      <c r="R184" s="36"/>
      <c r="S184" s="36"/>
      <c r="T184" s="36"/>
      <c r="U184" s="36"/>
      <c r="V184" s="36"/>
      <c r="W184" s="36"/>
      <c r="X184" s="36"/>
      <c r="Y184" s="36"/>
      <c r="Z184" s="36"/>
      <c r="AA184" s="36"/>
    </row>
    <row r="185" spans="18:27" s="64" customFormat="1">
      <c r="R185" s="36"/>
      <c r="S185" s="36"/>
      <c r="T185" s="36"/>
      <c r="U185" s="36"/>
      <c r="V185" s="36"/>
      <c r="W185" s="36"/>
      <c r="X185" s="36"/>
      <c r="Y185" s="36"/>
      <c r="Z185" s="36"/>
      <c r="AA185" s="36"/>
    </row>
    <row r="186" spans="18:27" s="64" customFormat="1">
      <c r="R186" s="36"/>
      <c r="S186" s="36"/>
      <c r="T186" s="36"/>
      <c r="U186" s="36"/>
      <c r="V186" s="36"/>
      <c r="W186" s="36"/>
      <c r="X186" s="36"/>
      <c r="Y186" s="36"/>
      <c r="Z186" s="36"/>
      <c r="AA186" s="36"/>
    </row>
    <row r="187" spans="18:27" s="64" customFormat="1">
      <c r="R187" s="36"/>
      <c r="S187" s="36"/>
      <c r="T187" s="36"/>
      <c r="U187" s="36"/>
      <c r="V187" s="36"/>
      <c r="W187" s="36"/>
      <c r="X187" s="36"/>
      <c r="Y187" s="36"/>
      <c r="Z187" s="36"/>
      <c r="AA187" s="36"/>
    </row>
    <row r="188" spans="18:27" s="64" customFormat="1">
      <c r="R188" s="36"/>
      <c r="S188" s="36"/>
      <c r="T188" s="36"/>
      <c r="U188" s="36"/>
      <c r="V188" s="36"/>
      <c r="W188" s="36"/>
      <c r="X188" s="36"/>
      <c r="Y188" s="36"/>
      <c r="Z188" s="36"/>
      <c r="AA188" s="36"/>
    </row>
    <row r="189" spans="18:27" s="64" customFormat="1">
      <c r="R189" s="36"/>
      <c r="S189" s="36"/>
      <c r="T189" s="36"/>
      <c r="U189" s="36"/>
      <c r="V189" s="36"/>
      <c r="W189" s="36"/>
      <c r="X189" s="36"/>
      <c r="Y189" s="36"/>
      <c r="Z189" s="36"/>
      <c r="AA189" s="36"/>
    </row>
    <row r="190" spans="18:27" s="64" customFormat="1">
      <c r="R190" s="36"/>
      <c r="S190" s="36"/>
      <c r="T190" s="36"/>
      <c r="U190" s="36"/>
      <c r="V190" s="36"/>
      <c r="W190" s="36"/>
      <c r="X190" s="36"/>
      <c r="Y190" s="36"/>
      <c r="Z190" s="36"/>
      <c r="AA190" s="36"/>
    </row>
    <row r="191" spans="18:27" s="64" customFormat="1">
      <c r="R191" s="36"/>
      <c r="S191" s="36"/>
      <c r="T191" s="36"/>
      <c r="U191" s="36"/>
      <c r="V191" s="36"/>
      <c r="W191" s="36"/>
      <c r="X191" s="36"/>
      <c r="Y191" s="36"/>
      <c r="Z191" s="36"/>
      <c r="AA191" s="36"/>
    </row>
    <row r="192" spans="18:27" s="64" customFormat="1">
      <c r="R192" s="36"/>
      <c r="S192" s="36"/>
      <c r="T192" s="36"/>
      <c r="U192" s="36"/>
      <c r="V192" s="36"/>
      <c r="W192" s="36"/>
      <c r="X192" s="36"/>
      <c r="Y192" s="36"/>
      <c r="Z192" s="36"/>
      <c r="AA192" s="36"/>
    </row>
    <row r="193" spans="18:27" s="64" customFormat="1">
      <c r="R193" s="36"/>
      <c r="S193" s="36"/>
      <c r="T193" s="36"/>
      <c r="U193" s="36"/>
      <c r="V193" s="36"/>
      <c r="W193" s="36"/>
      <c r="X193" s="36"/>
      <c r="Y193" s="36"/>
      <c r="Z193" s="36"/>
      <c r="AA193" s="36"/>
    </row>
    <row r="194" spans="18:27" s="64" customFormat="1">
      <c r="R194" s="36"/>
      <c r="S194" s="36"/>
      <c r="T194" s="36"/>
      <c r="U194" s="36"/>
      <c r="V194" s="36"/>
      <c r="W194" s="36"/>
      <c r="X194" s="36"/>
      <c r="Y194" s="36"/>
      <c r="Z194" s="36"/>
      <c r="AA194" s="36"/>
    </row>
    <row r="195" spans="18:27" s="64" customFormat="1">
      <c r="R195" s="36"/>
      <c r="S195" s="36"/>
      <c r="T195" s="36"/>
      <c r="U195" s="36"/>
      <c r="V195" s="36"/>
      <c r="W195" s="36"/>
      <c r="X195" s="36"/>
      <c r="Y195" s="36"/>
      <c r="Z195" s="36"/>
      <c r="AA195" s="36"/>
    </row>
    <row r="196" spans="18:27" s="64" customFormat="1">
      <c r="R196" s="36"/>
      <c r="S196" s="36"/>
      <c r="T196" s="36"/>
      <c r="U196" s="36"/>
      <c r="V196" s="36"/>
      <c r="W196" s="36"/>
      <c r="X196" s="36"/>
      <c r="Y196" s="36"/>
      <c r="Z196" s="36"/>
      <c r="AA196" s="36"/>
    </row>
    <row r="197" spans="18:27" s="64" customFormat="1">
      <c r="R197" s="36"/>
      <c r="S197" s="36"/>
      <c r="T197" s="36"/>
      <c r="U197" s="36"/>
      <c r="V197" s="36"/>
      <c r="W197" s="36"/>
      <c r="X197" s="36"/>
      <c r="Y197" s="36"/>
      <c r="Z197" s="36"/>
      <c r="AA197" s="36"/>
    </row>
    <row r="198" spans="18:27" s="64" customFormat="1">
      <c r="R198" s="36"/>
      <c r="S198" s="36"/>
      <c r="T198" s="36"/>
      <c r="U198" s="36"/>
      <c r="V198" s="36"/>
      <c r="W198" s="36"/>
      <c r="X198" s="36"/>
      <c r="Y198" s="36"/>
      <c r="Z198" s="36"/>
      <c r="AA198" s="36"/>
    </row>
    <row r="199" spans="18:27" s="64" customFormat="1">
      <c r="R199" s="36"/>
      <c r="S199" s="36"/>
      <c r="T199" s="36"/>
      <c r="U199" s="36"/>
      <c r="V199" s="36"/>
      <c r="W199" s="36"/>
      <c r="X199" s="36"/>
      <c r="Y199" s="36"/>
      <c r="Z199" s="36"/>
      <c r="AA199" s="36"/>
    </row>
    <row r="200" spans="18:27" s="64" customFormat="1">
      <c r="R200" s="36"/>
      <c r="S200" s="36"/>
      <c r="T200" s="36"/>
      <c r="U200" s="36"/>
      <c r="V200" s="36"/>
      <c r="W200" s="36"/>
      <c r="X200" s="36"/>
      <c r="Y200" s="36"/>
      <c r="Z200" s="36"/>
      <c r="AA200" s="36"/>
    </row>
    <row r="201" spans="18:27" s="64" customFormat="1">
      <c r="R201" s="36"/>
      <c r="S201" s="36"/>
      <c r="T201" s="36"/>
      <c r="U201" s="36"/>
      <c r="V201" s="36"/>
      <c r="W201" s="36"/>
      <c r="X201" s="36"/>
      <c r="Y201" s="36"/>
      <c r="Z201" s="36"/>
      <c r="AA201" s="36"/>
    </row>
    <row r="202" spans="18:27" s="64" customFormat="1">
      <c r="R202" s="36"/>
      <c r="S202" s="36"/>
      <c r="T202" s="36"/>
      <c r="U202" s="36"/>
      <c r="V202" s="36"/>
      <c r="W202" s="36"/>
      <c r="X202" s="36"/>
      <c r="Y202" s="36"/>
      <c r="Z202" s="36"/>
      <c r="AA202" s="36"/>
    </row>
    <row r="203" spans="18:27" s="64" customFormat="1">
      <c r="R203" s="36"/>
      <c r="S203" s="36"/>
      <c r="T203" s="36"/>
      <c r="U203" s="36"/>
      <c r="V203" s="36"/>
      <c r="W203" s="36"/>
      <c r="X203" s="36"/>
      <c r="Y203" s="36"/>
      <c r="Z203" s="36"/>
      <c r="AA203" s="36"/>
    </row>
    <row r="204" spans="18:27" s="64" customFormat="1">
      <c r="R204" s="36"/>
      <c r="S204" s="36"/>
      <c r="T204" s="36"/>
      <c r="U204" s="36"/>
      <c r="V204" s="36"/>
      <c r="W204" s="36"/>
      <c r="X204" s="36"/>
      <c r="Y204" s="36"/>
      <c r="Z204" s="36"/>
      <c r="AA204" s="36"/>
    </row>
    <row r="205" spans="18:27" s="64" customFormat="1">
      <c r="R205" s="36"/>
      <c r="S205" s="36"/>
      <c r="T205" s="36"/>
      <c r="U205" s="36"/>
      <c r="V205" s="36"/>
      <c r="W205" s="36"/>
      <c r="X205" s="36"/>
      <c r="Y205" s="36"/>
      <c r="Z205" s="36"/>
      <c r="AA205" s="36"/>
    </row>
    <row r="206" spans="18:27" s="64" customFormat="1">
      <c r="R206" s="36"/>
      <c r="S206" s="36"/>
      <c r="T206" s="36"/>
      <c r="U206" s="36"/>
      <c r="V206" s="36"/>
      <c r="W206" s="36"/>
      <c r="X206" s="36"/>
      <c r="Y206" s="36"/>
      <c r="Z206" s="36"/>
      <c r="AA206" s="36"/>
    </row>
    <row r="207" spans="18:27" s="64" customFormat="1">
      <c r="R207" s="36"/>
      <c r="S207" s="36"/>
      <c r="T207" s="36"/>
      <c r="U207" s="36"/>
      <c r="V207" s="36"/>
      <c r="W207" s="36"/>
      <c r="X207" s="36"/>
      <c r="Y207" s="36"/>
      <c r="Z207" s="36"/>
      <c r="AA207" s="36"/>
    </row>
    <row r="208" spans="18:27" s="64" customFormat="1">
      <c r="R208" s="36"/>
      <c r="S208" s="36"/>
      <c r="T208" s="36"/>
      <c r="U208" s="36"/>
      <c r="V208" s="36"/>
      <c r="W208" s="36"/>
      <c r="X208" s="36"/>
      <c r="Y208" s="36"/>
      <c r="Z208" s="36"/>
      <c r="AA208" s="36"/>
    </row>
    <row r="209" spans="18:27" s="64" customFormat="1">
      <c r="R209" s="36"/>
      <c r="S209" s="36"/>
      <c r="T209" s="36"/>
      <c r="U209" s="36"/>
      <c r="V209" s="36"/>
      <c r="W209" s="36"/>
      <c r="X209" s="36"/>
      <c r="Y209" s="36"/>
      <c r="Z209" s="36"/>
      <c r="AA209" s="36"/>
    </row>
    <row r="210" spans="18:27" s="64" customFormat="1">
      <c r="R210" s="36"/>
      <c r="S210" s="36"/>
      <c r="T210" s="36"/>
      <c r="U210" s="36"/>
      <c r="V210" s="36"/>
      <c r="W210" s="36"/>
      <c r="X210" s="36"/>
      <c r="Y210" s="36"/>
      <c r="Z210" s="36"/>
      <c r="AA210" s="36"/>
    </row>
    <row r="211" spans="18:27" s="64" customFormat="1">
      <c r="R211" s="36"/>
      <c r="S211" s="36"/>
      <c r="T211" s="36"/>
      <c r="U211" s="36"/>
      <c r="V211" s="36"/>
      <c r="W211" s="36"/>
      <c r="X211" s="36"/>
      <c r="Y211" s="36"/>
      <c r="Z211" s="36"/>
      <c r="AA211" s="36"/>
    </row>
    <row r="212" spans="18:27" s="64" customFormat="1">
      <c r="R212" s="36"/>
      <c r="S212" s="36"/>
      <c r="T212" s="36"/>
      <c r="U212" s="36"/>
      <c r="V212" s="36"/>
      <c r="W212" s="36"/>
      <c r="X212" s="36"/>
      <c r="Y212" s="36"/>
      <c r="Z212" s="36"/>
      <c r="AA212" s="36"/>
    </row>
    <row r="213" spans="18:27" s="64" customFormat="1">
      <c r="R213" s="36"/>
      <c r="S213" s="36"/>
      <c r="T213" s="36"/>
      <c r="U213" s="36"/>
      <c r="V213" s="36"/>
      <c r="W213" s="36"/>
      <c r="X213" s="36"/>
      <c r="Y213" s="36"/>
      <c r="Z213" s="36"/>
      <c r="AA213" s="36"/>
    </row>
    <row r="214" spans="18:27" s="64" customFormat="1">
      <c r="R214" s="36"/>
      <c r="S214" s="36"/>
      <c r="T214" s="36"/>
      <c r="U214" s="36"/>
      <c r="V214" s="36"/>
      <c r="W214" s="36"/>
      <c r="X214" s="36"/>
      <c r="Y214" s="36"/>
      <c r="Z214" s="36"/>
      <c r="AA214" s="36"/>
    </row>
    <row r="215" spans="18:27" s="64" customFormat="1">
      <c r="R215" s="36"/>
      <c r="S215" s="36"/>
      <c r="T215" s="36"/>
      <c r="U215" s="36"/>
      <c r="V215" s="36"/>
      <c r="W215" s="36"/>
      <c r="X215" s="36"/>
      <c r="Y215" s="36"/>
      <c r="Z215" s="36"/>
      <c r="AA215" s="36"/>
    </row>
    <row r="216" spans="18:27" s="64" customFormat="1">
      <c r="R216" s="36"/>
      <c r="S216" s="36"/>
      <c r="T216" s="36"/>
      <c r="U216" s="36"/>
      <c r="V216" s="36"/>
      <c r="W216" s="36"/>
      <c r="X216" s="36"/>
      <c r="Y216" s="36"/>
      <c r="Z216" s="36"/>
      <c r="AA216" s="36"/>
    </row>
    <row r="217" spans="18:27" s="64" customFormat="1">
      <c r="R217" s="36"/>
      <c r="S217" s="36"/>
      <c r="T217" s="36"/>
      <c r="U217" s="36"/>
      <c r="V217" s="36"/>
      <c r="W217" s="36"/>
      <c r="X217" s="36"/>
      <c r="Y217" s="36"/>
      <c r="Z217" s="36"/>
      <c r="AA217" s="36"/>
    </row>
    <row r="218" spans="18:27" s="64" customFormat="1">
      <c r="R218" s="36"/>
      <c r="S218" s="36"/>
      <c r="T218" s="36"/>
      <c r="U218" s="36"/>
      <c r="V218" s="36"/>
      <c r="W218" s="36"/>
      <c r="X218" s="36"/>
      <c r="Y218" s="36"/>
      <c r="Z218" s="36"/>
      <c r="AA218" s="36"/>
    </row>
    <row r="219" spans="18:27" s="64" customFormat="1">
      <c r="R219" s="36"/>
      <c r="S219" s="36"/>
      <c r="T219" s="36"/>
      <c r="U219" s="36"/>
      <c r="V219" s="36"/>
      <c r="W219" s="36"/>
      <c r="X219" s="36"/>
      <c r="Y219" s="36"/>
      <c r="Z219" s="36"/>
      <c r="AA219" s="36"/>
    </row>
    <row r="220" spans="18:27" s="64" customFormat="1">
      <c r="R220" s="36"/>
      <c r="S220" s="36"/>
      <c r="T220" s="36"/>
      <c r="U220" s="36"/>
      <c r="V220" s="36"/>
      <c r="W220" s="36"/>
      <c r="X220" s="36"/>
      <c r="Y220" s="36"/>
      <c r="Z220" s="36"/>
      <c r="AA220" s="36"/>
    </row>
    <row r="221" spans="18:27" s="64" customFormat="1">
      <c r="R221" s="36"/>
      <c r="S221" s="36"/>
      <c r="T221" s="36"/>
      <c r="U221" s="36"/>
      <c r="V221" s="36"/>
      <c r="W221" s="36"/>
      <c r="X221" s="36"/>
      <c r="Y221" s="36"/>
      <c r="Z221" s="36"/>
      <c r="AA221" s="36"/>
    </row>
    <row r="222" spans="18:27" s="64" customFormat="1">
      <c r="R222" s="36"/>
      <c r="S222" s="36"/>
      <c r="T222" s="36"/>
      <c r="U222" s="36"/>
      <c r="V222" s="36"/>
      <c r="W222" s="36"/>
      <c r="X222" s="36"/>
      <c r="Y222" s="36"/>
      <c r="Z222" s="36"/>
      <c r="AA222" s="36"/>
    </row>
    <row r="223" spans="18:27" s="64" customFormat="1">
      <c r="R223" s="36"/>
      <c r="S223" s="36"/>
      <c r="T223" s="36"/>
      <c r="U223" s="36"/>
      <c r="V223" s="36"/>
      <c r="W223" s="36"/>
      <c r="X223" s="36"/>
      <c r="Y223" s="36"/>
      <c r="Z223" s="36"/>
      <c r="AA223" s="36"/>
    </row>
    <row r="224" spans="18:27" s="64" customFormat="1">
      <c r="R224" s="36"/>
      <c r="S224" s="36"/>
      <c r="T224" s="36"/>
      <c r="U224" s="36"/>
      <c r="V224" s="36"/>
      <c r="W224" s="36"/>
      <c r="X224" s="36"/>
      <c r="Y224" s="36"/>
      <c r="Z224" s="36"/>
      <c r="AA224" s="36"/>
    </row>
    <row r="225" spans="18:27" s="64" customFormat="1">
      <c r="R225" s="36"/>
      <c r="S225" s="36"/>
      <c r="T225" s="36"/>
      <c r="U225" s="36"/>
      <c r="V225" s="36"/>
      <c r="W225" s="36"/>
      <c r="X225" s="36"/>
      <c r="Y225" s="36"/>
      <c r="Z225" s="36"/>
      <c r="AA225" s="36"/>
    </row>
    <row r="226" spans="18:27" s="64" customFormat="1">
      <c r="R226" s="36"/>
      <c r="S226" s="36"/>
      <c r="T226" s="36"/>
      <c r="U226" s="36"/>
      <c r="V226" s="36"/>
      <c r="W226" s="36"/>
      <c r="X226" s="36"/>
      <c r="Y226" s="36"/>
      <c r="Z226" s="36"/>
      <c r="AA226" s="36"/>
    </row>
    <row r="227" spans="18:27" s="64" customFormat="1">
      <c r="R227" s="36"/>
      <c r="S227" s="36"/>
      <c r="T227" s="36"/>
      <c r="U227" s="36"/>
      <c r="V227" s="36"/>
      <c r="W227" s="36"/>
      <c r="X227" s="36"/>
      <c r="Y227" s="36"/>
      <c r="Z227" s="36"/>
      <c r="AA227" s="36"/>
    </row>
    <row r="228" spans="18:27" s="64" customFormat="1">
      <c r="R228" s="36"/>
      <c r="S228" s="36"/>
      <c r="T228" s="36"/>
      <c r="U228" s="36"/>
      <c r="V228" s="36"/>
      <c r="W228" s="36"/>
      <c r="X228" s="36"/>
      <c r="Y228" s="36"/>
      <c r="Z228" s="36"/>
      <c r="AA228" s="36"/>
    </row>
    <row r="229" spans="18:27" s="64" customFormat="1">
      <c r="R229" s="36"/>
      <c r="S229" s="36"/>
      <c r="T229" s="36"/>
      <c r="U229" s="36"/>
      <c r="V229" s="36"/>
      <c r="W229" s="36"/>
      <c r="X229" s="36"/>
      <c r="Y229" s="36"/>
      <c r="Z229" s="36"/>
      <c r="AA229" s="36"/>
    </row>
    <row r="230" spans="18:27" s="64" customFormat="1">
      <c r="R230" s="36"/>
      <c r="S230" s="36"/>
      <c r="T230" s="36"/>
      <c r="U230" s="36"/>
      <c r="V230" s="36"/>
      <c r="W230" s="36"/>
      <c r="X230" s="36"/>
      <c r="Y230" s="36"/>
      <c r="Z230" s="36"/>
      <c r="AA230" s="36"/>
    </row>
    <row r="231" spans="18:27" s="64" customFormat="1">
      <c r="R231" s="36"/>
      <c r="S231" s="36"/>
      <c r="T231" s="36"/>
      <c r="U231" s="36"/>
      <c r="V231" s="36"/>
      <c r="W231" s="36"/>
      <c r="X231" s="36"/>
      <c r="Y231" s="36"/>
      <c r="Z231" s="36"/>
      <c r="AA231" s="36"/>
    </row>
    <row r="232" spans="18:27" s="64" customFormat="1">
      <c r="R232" s="36"/>
      <c r="S232" s="36"/>
      <c r="T232" s="36"/>
      <c r="U232" s="36"/>
      <c r="V232" s="36"/>
      <c r="W232" s="36"/>
      <c r="X232" s="36"/>
      <c r="Y232" s="36"/>
      <c r="Z232" s="36"/>
      <c r="AA232" s="36"/>
    </row>
    <row r="233" spans="18:27" s="64" customFormat="1">
      <c r="R233" s="36"/>
      <c r="S233" s="36"/>
      <c r="T233" s="36"/>
      <c r="U233" s="36"/>
      <c r="V233" s="36"/>
      <c r="W233" s="36"/>
      <c r="X233" s="36"/>
      <c r="Y233" s="36"/>
      <c r="Z233" s="36"/>
      <c r="AA233" s="36"/>
    </row>
    <row r="234" spans="18:27" s="64" customFormat="1">
      <c r="R234" s="36"/>
      <c r="S234" s="36"/>
      <c r="T234" s="36"/>
      <c r="U234" s="36"/>
      <c r="V234" s="36"/>
      <c r="W234" s="36"/>
      <c r="X234" s="36"/>
      <c r="Y234" s="36"/>
      <c r="Z234" s="36"/>
      <c r="AA234" s="36"/>
    </row>
    <row r="235" spans="18:27" s="64" customFormat="1">
      <c r="R235" s="36"/>
      <c r="S235" s="36"/>
      <c r="T235" s="36"/>
      <c r="U235" s="36"/>
      <c r="V235" s="36"/>
      <c r="W235" s="36"/>
      <c r="X235" s="36"/>
      <c r="Y235" s="36"/>
      <c r="Z235" s="36"/>
      <c r="AA235" s="36"/>
    </row>
    <row r="236" spans="18:27" s="64" customFormat="1">
      <c r="R236" s="36"/>
      <c r="S236" s="36"/>
      <c r="T236" s="36"/>
      <c r="U236" s="36"/>
      <c r="V236" s="36"/>
      <c r="W236" s="36"/>
      <c r="X236" s="36"/>
      <c r="Y236" s="36"/>
      <c r="Z236" s="36"/>
      <c r="AA236" s="36"/>
    </row>
    <row r="237" spans="18:27" s="64" customFormat="1">
      <c r="R237" s="36"/>
      <c r="S237" s="36"/>
      <c r="T237" s="36"/>
      <c r="U237" s="36"/>
      <c r="V237" s="36"/>
      <c r="W237" s="36"/>
      <c r="X237" s="36"/>
      <c r="Y237" s="36"/>
      <c r="Z237" s="36"/>
      <c r="AA237" s="36"/>
    </row>
    <row r="238" spans="18:27" s="64" customFormat="1">
      <c r="R238" s="36"/>
      <c r="S238" s="36"/>
      <c r="T238" s="36"/>
      <c r="U238" s="36"/>
      <c r="V238" s="36"/>
      <c r="W238" s="36"/>
      <c r="X238" s="36"/>
      <c r="Y238" s="36"/>
      <c r="Z238" s="36"/>
      <c r="AA238" s="36"/>
    </row>
    <row r="239" spans="18:27" s="64" customFormat="1">
      <c r="R239" s="36"/>
      <c r="S239" s="36"/>
      <c r="T239" s="36"/>
      <c r="U239" s="36"/>
      <c r="V239" s="36"/>
      <c r="W239" s="36"/>
      <c r="X239" s="36"/>
      <c r="Y239" s="36"/>
      <c r="Z239" s="36"/>
      <c r="AA239" s="36"/>
    </row>
    <row r="240" spans="18:27" s="64" customFormat="1">
      <c r="R240" s="36"/>
      <c r="S240" s="36"/>
      <c r="T240" s="36"/>
      <c r="U240" s="36"/>
      <c r="V240" s="36"/>
      <c r="W240" s="36"/>
      <c r="X240" s="36"/>
      <c r="Y240" s="36"/>
      <c r="Z240" s="36"/>
      <c r="AA240" s="36"/>
    </row>
    <row r="241" spans="18:27" s="64" customFormat="1">
      <c r="R241" s="36"/>
      <c r="S241" s="36"/>
      <c r="T241" s="36"/>
      <c r="U241" s="36"/>
      <c r="V241" s="36"/>
      <c r="W241" s="36"/>
      <c r="X241" s="36"/>
      <c r="Y241" s="36"/>
      <c r="Z241" s="36"/>
      <c r="AA241" s="36"/>
    </row>
    <row r="242" spans="18:27" s="64" customFormat="1">
      <c r="R242" s="36"/>
      <c r="S242" s="36"/>
      <c r="T242" s="36"/>
      <c r="U242" s="36"/>
      <c r="V242" s="36"/>
      <c r="W242" s="36"/>
      <c r="X242" s="36"/>
      <c r="Y242" s="36"/>
      <c r="Z242" s="36"/>
      <c r="AA242" s="36"/>
    </row>
    <row r="243" spans="18:27" s="64" customFormat="1">
      <c r="R243" s="36"/>
      <c r="S243" s="36"/>
      <c r="T243" s="36"/>
      <c r="U243" s="36"/>
      <c r="V243" s="36"/>
      <c r="W243" s="36"/>
      <c r="X243" s="36"/>
      <c r="Y243" s="36"/>
      <c r="Z243" s="36"/>
      <c r="AA243" s="36"/>
    </row>
    <row r="244" spans="18:27" s="64" customFormat="1">
      <c r="R244" s="36"/>
      <c r="S244" s="36"/>
      <c r="T244" s="36"/>
      <c r="U244" s="36"/>
      <c r="V244" s="36"/>
      <c r="W244" s="36"/>
      <c r="X244" s="36"/>
      <c r="Y244" s="36"/>
      <c r="Z244" s="36"/>
      <c r="AA244" s="36"/>
    </row>
    <row r="245" spans="18:27" s="64" customFormat="1">
      <c r="R245" s="36"/>
      <c r="S245" s="36"/>
      <c r="T245" s="36"/>
      <c r="U245" s="36"/>
      <c r="V245" s="36"/>
      <c r="W245" s="36"/>
      <c r="X245" s="36"/>
      <c r="Y245" s="36"/>
      <c r="Z245" s="36"/>
      <c r="AA245" s="36"/>
    </row>
    <row r="246" spans="18:27" s="64" customFormat="1">
      <c r="R246" s="36"/>
      <c r="S246" s="36"/>
      <c r="T246" s="36"/>
      <c r="U246" s="36"/>
      <c r="V246" s="36"/>
      <c r="W246" s="36"/>
      <c r="X246" s="36"/>
      <c r="Y246" s="36"/>
      <c r="Z246" s="36"/>
      <c r="AA246" s="36"/>
    </row>
    <row r="247" spans="18:27" s="64" customFormat="1">
      <c r="R247" s="36"/>
      <c r="S247" s="36"/>
      <c r="T247" s="36"/>
      <c r="U247" s="36"/>
      <c r="V247" s="36"/>
      <c r="W247" s="36"/>
      <c r="X247" s="36"/>
      <c r="Y247" s="36"/>
      <c r="Z247" s="36"/>
      <c r="AA247" s="36"/>
    </row>
    <row r="248" spans="18:27" s="64" customFormat="1">
      <c r="R248" s="36"/>
      <c r="S248" s="36"/>
      <c r="T248" s="36"/>
      <c r="U248" s="36"/>
      <c r="V248" s="36"/>
      <c r="W248" s="36"/>
      <c r="X248" s="36"/>
      <c r="Y248" s="36"/>
      <c r="Z248" s="36"/>
      <c r="AA248" s="36"/>
    </row>
    <row r="249" spans="18:27" s="64" customFormat="1">
      <c r="R249" s="36"/>
      <c r="S249" s="36"/>
      <c r="T249" s="36"/>
      <c r="U249" s="36"/>
      <c r="V249" s="36"/>
      <c r="W249" s="36"/>
      <c r="X249" s="36"/>
      <c r="Y249" s="36"/>
      <c r="Z249" s="36"/>
      <c r="AA249" s="36"/>
    </row>
    <row r="250" spans="18:27" s="64" customFormat="1">
      <c r="R250" s="36"/>
      <c r="S250" s="36"/>
      <c r="T250" s="36"/>
      <c r="U250" s="36"/>
      <c r="V250" s="36"/>
      <c r="W250" s="36"/>
      <c r="X250" s="36"/>
      <c r="Y250" s="36"/>
      <c r="Z250" s="36"/>
      <c r="AA250" s="36"/>
    </row>
    <row r="251" spans="18:27" s="64" customFormat="1">
      <c r="R251" s="36"/>
      <c r="S251" s="36"/>
      <c r="T251" s="36"/>
      <c r="U251" s="36"/>
      <c r="V251" s="36"/>
      <c r="W251" s="36"/>
      <c r="X251" s="36"/>
      <c r="Y251" s="36"/>
      <c r="Z251" s="36"/>
      <c r="AA251" s="36"/>
    </row>
    <row r="252" spans="18:27" s="64" customFormat="1">
      <c r="R252" s="36"/>
      <c r="S252" s="36"/>
      <c r="T252" s="36"/>
      <c r="U252" s="36"/>
      <c r="V252" s="36"/>
      <c r="W252" s="36"/>
      <c r="X252" s="36"/>
      <c r="Y252" s="36"/>
      <c r="Z252" s="36"/>
      <c r="AA252" s="36"/>
    </row>
    <row r="253" spans="18:27" s="64" customFormat="1">
      <c r="R253" s="36"/>
      <c r="S253" s="36"/>
      <c r="T253" s="36"/>
      <c r="U253" s="36"/>
      <c r="V253" s="36"/>
      <c r="W253" s="36"/>
      <c r="X253" s="36"/>
      <c r="Y253" s="36"/>
      <c r="Z253" s="36"/>
      <c r="AA253" s="36"/>
    </row>
    <row r="254" spans="18:27" s="64" customFormat="1">
      <c r="R254" s="36"/>
      <c r="S254" s="36"/>
      <c r="T254" s="36"/>
      <c r="U254" s="36"/>
      <c r="V254" s="36"/>
      <c r="W254" s="36"/>
      <c r="X254" s="36"/>
      <c r="Y254" s="36"/>
      <c r="Z254" s="36"/>
      <c r="AA254" s="36"/>
    </row>
    <row r="255" spans="18:27" s="64" customFormat="1">
      <c r="R255" s="36"/>
      <c r="S255" s="36"/>
      <c r="T255" s="36"/>
      <c r="U255" s="36"/>
      <c r="V255" s="36"/>
      <c r="W255" s="36"/>
      <c r="X255" s="36"/>
      <c r="Y255" s="36"/>
      <c r="Z255" s="36"/>
      <c r="AA255" s="36"/>
    </row>
    <row r="256" spans="18:27" s="64" customFormat="1">
      <c r="R256" s="36"/>
      <c r="S256" s="36"/>
      <c r="T256" s="36"/>
      <c r="U256" s="36"/>
      <c r="V256" s="36"/>
      <c r="W256" s="36"/>
      <c r="X256" s="36"/>
      <c r="Y256" s="36"/>
      <c r="Z256" s="36"/>
      <c r="AA256" s="36"/>
    </row>
    <row r="257" spans="18:27" s="64" customFormat="1">
      <c r="R257" s="36"/>
      <c r="S257" s="36"/>
      <c r="T257" s="36"/>
      <c r="U257" s="36"/>
      <c r="V257" s="36"/>
      <c r="W257" s="36"/>
      <c r="X257" s="36"/>
      <c r="Y257" s="36"/>
      <c r="Z257" s="36"/>
      <c r="AA257" s="36"/>
    </row>
    <row r="258" spans="18:27" s="64" customFormat="1">
      <c r="R258" s="36"/>
      <c r="S258" s="36"/>
      <c r="T258" s="36"/>
      <c r="U258" s="36"/>
      <c r="V258" s="36"/>
      <c r="W258" s="36"/>
      <c r="X258" s="36"/>
      <c r="Y258" s="36"/>
      <c r="Z258" s="36"/>
      <c r="AA258" s="36"/>
    </row>
    <row r="259" spans="18:27" s="64" customFormat="1">
      <c r="R259" s="36"/>
      <c r="S259" s="36"/>
      <c r="T259" s="36"/>
      <c r="U259" s="36"/>
      <c r="V259" s="36"/>
      <c r="W259" s="36"/>
      <c r="X259" s="36"/>
      <c r="Y259" s="36"/>
      <c r="Z259" s="36"/>
      <c r="AA259" s="36"/>
    </row>
    <row r="260" spans="18:27" s="64" customFormat="1">
      <c r="R260" s="36"/>
      <c r="S260" s="36"/>
      <c r="T260" s="36"/>
      <c r="U260" s="36"/>
      <c r="V260" s="36"/>
      <c r="W260" s="36"/>
      <c r="X260" s="36"/>
      <c r="Y260" s="36"/>
      <c r="Z260" s="36"/>
      <c r="AA260" s="36"/>
    </row>
    <row r="261" spans="18:27" s="64" customFormat="1">
      <c r="R261" s="36"/>
      <c r="S261" s="36"/>
      <c r="T261" s="36"/>
      <c r="U261" s="36"/>
      <c r="V261" s="36"/>
      <c r="W261" s="36"/>
      <c r="X261" s="36"/>
      <c r="Y261" s="36"/>
      <c r="Z261" s="36"/>
      <c r="AA261" s="36"/>
    </row>
    <row r="262" spans="18:27" s="64" customFormat="1">
      <c r="R262" s="36"/>
      <c r="S262" s="36"/>
      <c r="T262" s="36"/>
      <c r="U262" s="36"/>
      <c r="V262" s="36"/>
      <c r="W262" s="36"/>
      <c r="X262" s="36"/>
      <c r="Y262" s="36"/>
      <c r="Z262" s="36"/>
      <c r="AA262" s="36"/>
    </row>
    <row r="263" spans="18:27" s="64" customFormat="1">
      <c r="R263" s="36"/>
      <c r="S263" s="36"/>
      <c r="T263" s="36"/>
      <c r="U263" s="36"/>
      <c r="V263" s="36"/>
      <c r="W263" s="36"/>
      <c r="X263" s="36"/>
      <c r="Y263" s="36"/>
      <c r="Z263" s="36"/>
      <c r="AA263" s="36"/>
    </row>
    <row r="264" spans="18:27" s="64" customFormat="1">
      <c r="R264" s="36"/>
      <c r="S264" s="36"/>
      <c r="T264" s="36"/>
      <c r="U264" s="36"/>
      <c r="V264" s="36"/>
      <c r="W264" s="36"/>
      <c r="X264" s="36"/>
      <c r="Y264" s="36"/>
      <c r="Z264" s="36"/>
      <c r="AA264" s="36"/>
    </row>
    <row r="265" spans="18:27" s="64" customFormat="1">
      <c r="R265" s="36"/>
      <c r="S265" s="36"/>
      <c r="T265" s="36"/>
      <c r="U265" s="36"/>
      <c r="V265" s="36"/>
      <c r="W265" s="36"/>
      <c r="X265" s="36"/>
      <c r="Y265" s="36"/>
      <c r="Z265" s="36"/>
      <c r="AA265" s="36"/>
    </row>
    <row r="266" spans="18:27" s="64" customFormat="1">
      <c r="R266" s="36"/>
      <c r="S266" s="36"/>
      <c r="T266" s="36"/>
      <c r="U266" s="36"/>
      <c r="V266" s="36"/>
      <c r="W266" s="36"/>
      <c r="X266" s="36"/>
      <c r="Y266" s="36"/>
      <c r="Z266" s="36"/>
      <c r="AA266" s="36"/>
    </row>
    <row r="267" spans="18:27" s="64" customFormat="1">
      <c r="R267" s="36"/>
      <c r="S267" s="36"/>
      <c r="T267" s="36"/>
      <c r="U267" s="36"/>
      <c r="V267" s="36"/>
      <c r="W267" s="36"/>
      <c r="X267" s="36"/>
      <c r="Y267" s="36"/>
      <c r="Z267" s="36"/>
      <c r="AA267" s="36"/>
    </row>
    <row r="268" spans="18:27" s="64" customFormat="1">
      <c r="R268" s="36"/>
      <c r="S268" s="36"/>
      <c r="T268" s="36"/>
      <c r="U268" s="36"/>
      <c r="V268" s="36"/>
      <c r="W268" s="36"/>
      <c r="X268" s="36"/>
      <c r="Y268" s="36"/>
      <c r="Z268" s="36"/>
      <c r="AA268" s="36"/>
    </row>
    <row r="269" spans="18:27" s="64" customFormat="1">
      <c r="R269" s="36"/>
      <c r="S269" s="36"/>
      <c r="T269" s="36"/>
      <c r="U269" s="36"/>
      <c r="V269" s="36"/>
      <c r="W269" s="36"/>
      <c r="X269" s="36"/>
      <c r="Y269" s="36"/>
      <c r="Z269" s="36"/>
      <c r="AA269" s="36"/>
    </row>
    <row r="270" spans="18:27" s="64" customFormat="1">
      <c r="R270" s="36"/>
      <c r="S270" s="36"/>
      <c r="T270" s="36"/>
      <c r="U270" s="36"/>
      <c r="V270" s="36"/>
      <c r="W270" s="36"/>
      <c r="X270" s="36"/>
      <c r="Y270" s="36"/>
      <c r="Z270" s="36"/>
      <c r="AA270" s="36"/>
    </row>
    <row r="271" spans="18:27" s="64" customFormat="1">
      <c r="R271" s="36"/>
      <c r="S271" s="36"/>
      <c r="T271" s="36"/>
      <c r="U271" s="36"/>
      <c r="V271" s="36"/>
      <c r="W271" s="36"/>
      <c r="X271" s="36"/>
      <c r="Y271" s="36"/>
      <c r="Z271" s="36"/>
      <c r="AA271" s="36"/>
    </row>
    <row r="272" spans="18:27" s="64" customFormat="1">
      <c r="R272" s="36"/>
      <c r="S272" s="36"/>
      <c r="T272" s="36"/>
      <c r="U272" s="36"/>
      <c r="V272" s="36"/>
      <c r="W272" s="36"/>
      <c r="X272" s="36"/>
      <c r="Y272" s="36"/>
      <c r="Z272" s="36"/>
      <c r="AA272" s="36"/>
    </row>
    <row r="273" spans="18:27" s="64" customFormat="1">
      <c r="R273" s="36"/>
      <c r="S273" s="36"/>
      <c r="T273" s="36"/>
      <c r="U273" s="36"/>
      <c r="V273" s="36"/>
      <c r="W273" s="36"/>
      <c r="X273" s="36"/>
      <c r="Y273" s="36"/>
      <c r="Z273" s="36"/>
      <c r="AA273" s="36"/>
    </row>
    <row r="274" spans="18:27" s="64" customFormat="1">
      <c r="R274" s="36"/>
      <c r="S274" s="36"/>
      <c r="T274" s="36"/>
      <c r="U274" s="36"/>
      <c r="V274" s="36"/>
      <c r="W274" s="36"/>
      <c r="X274" s="36"/>
      <c r="Y274" s="36"/>
      <c r="Z274" s="36"/>
      <c r="AA274" s="36"/>
    </row>
    <row r="275" spans="18:27" s="64" customFormat="1">
      <c r="R275" s="36"/>
      <c r="S275" s="36"/>
      <c r="T275" s="36"/>
      <c r="U275" s="36"/>
      <c r="V275" s="36"/>
      <c r="W275" s="36"/>
      <c r="X275" s="36"/>
      <c r="Y275" s="36"/>
      <c r="Z275" s="36"/>
      <c r="AA275" s="36"/>
    </row>
    <row r="276" spans="18:27" s="64" customFormat="1">
      <c r="R276" s="36"/>
      <c r="S276" s="36"/>
      <c r="T276" s="36"/>
      <c r="U276" s="36"/>
      <c r="V276" s="36"/>
      <c r="W276" s="36"/>
      <c r="X276" s="36"/>
      <c r="Y276" s="36"/>
      <c r="Z276" s="36"/>
      <c r="AA276" s="36"/>
    </row>
    <row r="277" spans="18:27" s="64" customFormat="1">
      <c r="R277" s="36"/>
      <c r="S277" s="36"/>
      <c r="T277" s="36"/>
      <c r="U277" s="36"/>
      <c r="V277" s="36"/>
      <c r="W277" s="36"/>
      <c r="X277" s="36"/>
      <c r="Y277" s="36"/>
      <c r="Z277" s="36"/>
      <c r="AA277" s="36"/>
    </row>
    <row r="278" spans="18:27" s="64" customFormat="1">
      <c r="R278" s="36"/>
      <c r="S278" s="36"/>
      <c r="T278" s="36"/>
      <c r="U278" s="36"/>
      <c r="V278" s="36"/>
      <c r="W278" s="36"/>
      <c r="X278" s="36"/>
      <c r="Y278" s="36"/>
      <c r="Z278" s="36"/>
      <c r="AA278" s="36"/>
    </row>
    <row r="279" spans="18:27" s="64" customFormat="1">
      <c r="R279" s="36"/>
      <c r="S279" s="36"/>
      <c r="T279" s="36"/>
      <c r="U279" s="36"/>
      <c r="V279" s="36"/>
      <c r="W279" s="36"/>
      <c r="X279" s="36"/>
      <c r="Y279" s="36"/>
      <c r="Z279" s="36"/>
      <c r="AA279" s="36"/>
    </row>
    <row r="280" spans="18:27" s="64" customFormat="1">
      <c r="R280" s="36"/>
      <c r="S280" s="36"/>
      <c r="T280" s="36"/>
      <c r="U280" s="36"/>
      <c r="V280" s="36"/>
      <c r="W280" s="36"/>
      <c r="X280" s="36"/>
      <c r="Y280" s="36"/>
      <c r="Z280" s="36"/>
      <c r="AA280" s="36"/>
    </row>
    <row r="281" spans="18:27" s="64" customFormat="1">
      <c r="R281" s="36"/>
      <c r="S281" s="36"/>
      <c r="T281" s="36"/>
      <c r="U281" s="36"/>
      <c r="V281" s="36"/>
      <c r="W281" s="36"/>
      <c r="X281" s="36"/>
      <c r="Y281" s="36"/>
      <c r="Z281" s="36"/>
      <c r="AA281" s="36"/>
    </row>
    <row r="282" spans="18:27" s="64" customFormat="1">
      <c r="R282" s="36"/>
      <c r="S282" s="36"/>
      <c r="T282" s="36"/>
      <c r="U282" s="36"/>
      <c r="V282" s="36"/>
      <c r="W282" s="36"/>
      <c r="X282" s="36"/>
      <c r="Y282" s="36"/>
      <c r="Z282" s="36"/>
      <c r="AA282" s="36"/>
    </row>
    <row r="283" spans="18:27" s="64" customFormat="1">
      <c r="R283" s="36"/>
      <c r="S283" s="36"/>
      <c r="T283" s="36"/>
      <c r="U283" s="36"/>
      <c r="V283" s="36"/>
      <c r="W283" s="36"/>
      <c r="X283" s="36"/>
      <c r="Y283" s="36"/>
      <c r="Z283" s="36"/>
      <c r="AA283" s="36"/>
    </row>
    <row r="284" spans="18:27" s="64" customFormat="1">
      <c r="R284" s="36"/>
      <c r="S284" s="36"/>
      <c r="T284" s="36"/>
      <c r="U284" s="36"/>
      <c r="V284" s="36"/>
      <c r="W284" s="36"/>
      <c r="X284" s="36"/>
      <c r="Y284" s="36"/>
      <c r="Z284" s="36"/>
      <c r="AA284" s="36"/>
    </row>
    <row r="285" spans="18:27" s="64" customFormat="1">
      <c r="R285" s="36"/>
      <c r="S285" s="36"/>
      <c r="T285" s="36"/>
      <c r="U285" s="36"/>
      <c r="V285" s="36"/>
      <c r="W285" s="36"/>
      <c r="X285" s="36"/>
      <c r="Y285" s="36"/>
      <c r="Z285" s="36"/>
      <c r="AA285" s="36"/>
    </row>
    <row r="286" spans="18:27" s="64" customFormat="1">
      <c r="R286" s="36"/>
      <c r="S286" s="36"/>
      <c r="T286" s="36"/>
      <c r="U286" s="36"/>
      <c r="V286" s="36"/>
      <c r="W286" s="36"/>
      <c r="X286" s="36"/>
      <c r="Y286" s="36"/>
      <c r="Z286" s="36"/>
      <c r="AA286" s="36"/>
    </row>
    <row r="287" spans="18:27" s="64" customFormat="1">
      <c r="R287" s="36"/>
      <c r="S287" s="36"/>
      <c r="T287" s="36"/>
      <c r="U287" s="36"/>
      <c r="V287" s="36"/>
      <c r="W287" s="36"/>
      <c r="X287" s="36"/>
      <c r="Y287" s="36"/>
      <c r="Z287" s="36"/>
      <c r="AA287" s="36"/>
    </row>
    <row r="288" spans="18:27" s="64" customFormat="1">
      <c r="R288" s="36"/>
      <c r="S288" s="36"/>
      <c r="T288" s="36"/>
      <c r="U288" s="36"/>
      <c r="V288" s="36"/>
      <c r="W288" s="36"/>
      <c r="X288" s="36"/>
      <c r="Y288" s="36"/>
      <c r="Z288" s="36"/>
      <c r="AA288" s="36"/>
    </row>
    <row r="289" spans="18:27" s="64" customFormat="1">
      <c r="R289" s="36"/>
      <c r="S289" s="36"/>
      <c r="T289" s="36"/>
      <c r="U289" s="36"/>
      <c r="V289" s="36"/>
      <c r="W289" s="36"/>
      <c r="X289" s="36"/>
      <c r="Y289" s="36"/>
      <c r="Z289" s="36"/>
      <c r="AA289" s="36"/>
    </row>
    <row r="290" spans="18:27" s="64" customFormat="1">
      <c r="R290" s="36"/>
      <c r="S290" s="36"/>
      <c r="T290" s="36"/>
      <c r="U290" s="36"/>
      <c r="V290" s="36"/>
      <c r="W290" s="36"/>
      <c r="X290" s="36"/>
      <c r="Y290" s="36"/>
      <c r="Z290" s="36"/>
      <c r="AA290" s="36"/>
    </row>
    <row r="291" spans="18:27" s="64" customFormat="1">
      <c r="R291" s="36"/>
      <c r="S291" s="36"/>
      <c r="T291" s="36"/>
      <c r="U291" s="36"/>
      <c r="V291" s="36"/>
      <c r="W291" s="36"/>
      <c r="X291" s="36"/>
      <c r="Y291" s="36"/>
      <c r="Z291" s="36"/>
      <c r="AA291" s="36"/>
    </row>
    <row r="292" spans="18:27" s="64" customFormat="1">
      <c r="R292" s="36"/>
      <c r="S292" s="36"/>
      <c r="T292" s="36"/>
      <c r="U292" s="36"/>
      <c r="V292" s="36"/>
      <c r="W292" s="36"/>
      <c r="X292" s="36"/>
      <c r="Y292" s="36"/>
      <c r="Z292" s="36"/>
      <c r="AA292" s="36"/>
    </row>
    <row r="293" spans="18:27" s="64" customFormat="1">
      <c r="R293" s="36"/>
      <c r="S293" s="36"/>
      <c r="T293" s="36"/>
      <c r="U293" s="36"/>
      <c r="V293" s="36"/>
      <c r="W293" s="36"/>
      <c r="X293" s="36"/>
      <c r="Y293" s="36"/>
      <c r="Z293" s="36"/>
      <c r="AA293" s="36"/>
    </row>
    <row r="294" spans="18:27" s="64" customFormat="1">
      <c r="R294" s="36"/>
      <c r="S294" s="36"/>
      <c r="T294" s="36"/>
      <c r="U294" s="36"/>
      <c r="V294" s="36"/>
      <c r="W294" s="36"/>
      <c r="X294" s="36"/>
      <c r="Y294" s="36"/>
      <c r="Z294" s="36"/>
      <c r="AA294" s="36"/>
    </row>
    <row r="295" spans="18:27" s="64" customFormat="1">
      <c r="R295" s="36"/>
      <c r="S295" s="36"/>
      <c r="T295" s="36"/>
      <c r="U295" s="36"/>
      <c r="V295" s="36"/>
      <c r="W295" s="36"/>
      <c r="X295" s="36"/>
      <c r="Y295" s="36"/>
      <c r="Z295" s="36"/>
      <c r="AA295" s="36"/>
    </row>
    <row r="296" spans="18:27" s="64" customFormat="1">
      <c r="R296" s="36"/>
      <c r="S296" s="36"/>
      <c r="T296" s="36"/>
      <c r="U296" s="36"/>
      <c r="V296" s="36"/>
      <c r="W296" s="36"/>
      <c r="X296" s="36"/>
      <c r="Y296" s="36"/>
      <c r="Z296" s="36"/>
      <c r="AA296" s="36"/>
    </row>
    <row r="297" spans="18:27" s="64" customFormat="1">
      <c r="R297" s="36"/>
      <c r="S297" s="36"/>
      <c r="T297" s="36"/>
      <c r="U297" s="36"/>
      <c r="V297" s="36"/>
      <c r="W297" s="36"/>
      <c r="X297" s="36"/>
      <c r="Y297" s="36"/>
      <c r="Z297" s="36"/>
      <c r="AA297" s="36"/>
    </row>
    <row r="298" spans="18:27" s="64" customFormat="1">
      <c r="R298" s="36"/>
      <c r="S298" s="36"/>
      <c r="T298" s="36"/>
      <c r="U298" s="36"/>
      <c r="V298" s="36"/>
      <c r="W298" s="36"/>
      <c r="X298" s="36"/>
      <c r="Y298" s="36"/>
      <c r="Z298" s="36"/>
      <c r="AA298" s="36"/>
    </row>
    <row r="299" spans="18:27" s="64" customFormat="1">
      <c r="R299" s="36"/>
      <c r="S299" s="36"/>
      <c r="T299" s="36"/>
      <c r="U299" s="36"/>
      <c r="V299" s="36"/>
      <c r="W299" s="36"/>
      <c r="X299" s="36"/>
      <c r="Y299" s="36"/>
      <c r="Z299" s="36"/>
      <c r="AA299" s="36"/>
    </row>
    <row r="300" spans="18:27" s="64" customFormat="1">
      <c r="R300" s="36"/>
      <c r="S300" s="36"/>
      <c r="T300" s="36"/>
      <c r="U300" s="36"/>
      <c r="V300" s="36"/>
      <c r="W300" s="36"/>
      <c r="X300" s="36"/>
      <c r="Y300" s="36"/>
      <c r="Z300" s="36"/>
      <c r="AA300" s="36"/>
    </row>
    <row r="301" spans="18:27" s="64" customFormat="1">
      <c r="R301" s="36"/>
      <c r="S301" s="36"/>
      <c r="T301" s="36"/>
      <c r="U301" s="36"/>
      <c r="V301" s="36"/>
      <c r="W301" s="36"/>
      <c r="X301" s="36"/>
      <c r="Y301" s="36"/>
      <c r="Z301" s="36"/>
      <c r="AA301" s="36"/>
    </row>
    <row r="302" spans="18:27" s="64" customFormat="1">
      <c r="R302" s="36"/>
      <c r="S302" s="36"/>
      <c r="T302" s="36"/>
      <c r="U302" s="36"/>
      <c r="V302" s="36"/>
      <c r="W302" s="36"/>
      <c r="X302" s="36"/>
      <c r="Y302" s="36"/>
      <c r="Z302" s="36"/>
      <c r="AA302" s="36"/>
    </row>
    <row r="303" spans="18:27" s="64" customFormat="1">
      <c r="R303" s="36"/>
      <c r="S303" s="36"/>
      <c r="T303" s="36"/>
      <c r="U303" s="36"/>
      <c r="V303" s="36"/>
      <c r="W303" s="36"/>
      <c r="X303" s="36"/>
      <c r="Y303" s="36"/>
      <c r="Z303" s="36"/>
      <c r="AA303" s="36"/>
    </row>
    <row r="304" spans="18:27" s="64" customFormat="1">
      <c r="R304" s="36"/>
      <c r="S304" s="36"/>
      <c r="T304" s="36"/>
      <c r="U304" s="36"/>
      <c r="V304" s="36"/>
      <c r="W304" s="36"/>
      <c r="X304" s="36"/>
      <c r="Y304" s="36"/>
      <c r="Z304" s="36"/>
      <c r="AA304" s="36"/>
    </row>
    <row r="305" spans="18:27" s="64" customFormat="1">
      <c r="R305" s="36"/>
      <c r="S305" s="36"/>
      <c r="T305" s="36"/>
      <c r="U305" s="36"/>
      <c r="V305" s="36"/>
      <c r="W305" s="36"/>
      <c r="X305" s="36"/>
      <c r="Y305" s="36"/>
      <c r="Z305" s="36"/>
      <c r="AA305" s="36"/>
    </row>
    <row r="306" spans="18:27" s="64" customFormat="1">
      <c r="R306" s="36"/>
      <c r="S306" s="36"/>
      <c r="T306" s="36"/>
      <c r="U306" s="36"/>
      <c r="V306" s="36"/>
      <c r="W306" s="36"/>
      <c r="X306" s="36"/>
      <c r="Y306" s="36"/>
      <c r="Z306" s="36"/>
      <c r="AA306" s="36"/>
    </row>
    <row r="307" spans="18:27" s="64" customFormat="1">
      <c r="R307" s="36"/>
      <c r="S307" s="36"/>
      <c r="T307" s="36"/>
      <c r="U307" s="36"/>
      <c r="V307" s="36"/>
      <c r="W307" s="36"/>
      <c r="X307" s="36"/>
      <c r="Y307" s="36"/>
      <c r="Z307" s="36"/>
      <c r="AA307" s="36"/>
    </row>
    <row r="308" spans="18:27" s="64" customFormat="1">
      <c r="R308" s="36"/>
      <c r="S308" s="36"/>
      <c r="T308" s="36"/>
      <c r="U308" s="36"/>
      <c r="V308" s="36"/>
      <c r="W308" s="36"/>
      <c r="X308" s="36"/>
      <c r="Y308" s="36"/>
      <c r="Z308" s="36"/>
      <c r="AA308" s="36"/>
    </row>
    <row r="309" spans="18:27" s="64" customFormat="1">
      <c r="R309" s="36"/>
      <c r="S309" s="36"/>
      <c r="T309" s="36"/>
      <c r="U309" s="36"/>
      <c r="V309" s="36"/>
      <c r="W309" s="36"/>
      <c r="X309" s="36"/>
      <c r="Y309" s="36"/>
      <c r="Z309" s="36"/>
      <c r="AA309" s="36"/>
    </row>
    <row r="310" spans="18:27" s="64" customFormat="1">
      <c r="R310" s="36"/>
      <c r="S310" s="36"/>
      <c r="T310" s="36"/>
      <c r="U310" s="36"/>
      <c r="V310" s="36"/>
      <c r="W310" s="36"/>
      <c r="X310" s="36"/>
      <c r="Y310" s="36"/>
      <c r="Z310" s="36"/>
      <c r="AA310" s="36"/>
    </row>
    <row r="311" spans="18:27" s="64" customFormat="1">
      <c r="R311" s="36"/>
      <c r="S311" s="36"/>
      <c r="T311" s="36"/>
      <c r="U311" s="36"/>
      <c r="V311" s="36"/>
      <c r="W311" s="36"/>
      <c r="X311" s="36"/>
      <c r="Y311" s="36"/>
      <c r="Z311" s="36"/>
      <c r="AA311" s="36"/>
    </row>
    <row r="312" spans="18:27" s="64" customFormat="1">
      <c r="R312" s="36"/>
      <c r="S312" s="36"/>
      <c r="T312" s="36"/>
      <c r="U312" s="36"/>
      <c r="V312" s="36"/>
      <c r="W312" s="36"/>
      <c r="X312" s="36"/>
      <c r="Y312" s="36"/>
      <c r="Z312" s="36"/>
      <c r="AA312" s="36"/>
    </row>
    <row r="313" spans="18:27" s="64" customFormat="1">
      <c r="R313" s="36"/>
      <c r="S313" s="36"/>
      <c r="T313" s="36"/>
      <c r="U313" s="36"/>
      <c r="V313" s="36"/>
      <c r="W313" s="36"/>
      <c r="X313" s="36"/>
      <c r="Y313" s="36"/>
      <c r="Z313" s="36"/>
      <c r="AA313" s="36"/>
    </row>
    <row r="314" spans="18:27" s="64" customFormat="1">
      <c r="R314" s="36"/>
      <c r="S314" s="36"/>
      <c r="T314" s="36"/>
      <c r="U314" s="36"/>
      <c r="V314" s="36"/>
      <c r="W314" s="36"/>
      <c r="X314" s="36"/>
      <c r="Y314" s="36"/>
      <c r="Z314" s="36"/>
      <c r="AA314" s="36"/>
    </row>
    <row r="315" spans="18:27" s="64" customFormat="1">
      <c r="R315" s="36"/>
      <c r="S315" s="36"/>
      <c r="T315" s="36"/>
      <c r="U315" s="36"/>
      <c r="V315" s="36"/>
      <c r="W315" s="36"/>
      <c r="X315" s="36"/>
      <c r="Y315" s="36"/>
      <c r="Z315" s="36"/>
      <c r="AA315" s="36"/>
    </row>
    <row r="316" spans="18:27" s="64" customFormat="1">
      <c r="R316" s="36"/>
      <c r="S316" s="36"/>
      <c r="T316" s="36"/>
      <c r="U316" s="36"/>
      <c r="V316" s="36"/>
      <c r="W316" s="36"/>
      <c r="X316" s="36"/>
      <c r="Y316" s="36"/>
      <c r="Z316" s="36"/>
      <c r="AA316" s="36"/>
    </row>
    <row r="317" spans="18:27" s="64" customFormat="1">
      <c r="R317" s="36"/>
      <c r="S317" s="36"/>
      <c r="T317" s="36"/>
      <c r="U317" s="36"/>
      <c r="V317" s="36"/>
      <c r="W317" s="36"/>
      <c r="X317" s="36"/>
      <c r="Y317" s="36"/>
      <c r="Z317" s="36"/>
      <c r="AA317" s="36"/>
    </row>
    <row r="318" spans="18:27" s="64" customFormat="1">
      <c r="R318" s="36"/>
      <c r="S318" s="36"/>
      <c r="T318" s="36"/>
      <c r="U318" s="36"/>
      <c r="V318" s="36"/>
      <c r="W318" s="36"/>
      <c r="X318" s="36"/>
      <c r="Y318" s="36"/>
      <c r="Z318" s="36"/>
      <c r="AA318" s="36"/>
    </row>
    <row r="319" spans="18:27" s="64" customFormat="1">
      <c r="R319" s="36"/>
      <c r="S319" s="36"/>
      <c r="T319" s="36"/>
      <c r="U319" s="36"/>
      <c r="V319" s="36"/>
      <c r="W319" s="36"/>
      <c r="X319" s="36"/>
      <c r="Y319" s="36"/>
      <c r="Z319" s="36"/>
      <c r="AA319" s="36"/>
    </row>
    <row r="320" spans="18:27" s="64" customFormat="1">
      <c r="R320" s="36"/>
      <c r="S320" s="36"/>
      <c r="T320" s="36"/>
      <c r="U320" s="36"/>
      <c r="V320" s="36"/>
      <c r="W320" s="36"/>
      <c r="X320" s="36"/>
      <c r="Y320" s="36"/>
      <c r="Z320" s="36"/>
      <c r="AA320" s="36"/>
    </row>
    <row r="321" spans="18:27" s="64" customFormat="1">
      <c r="R321" s="36"/>
      <c r="S321" s="36"/>
      <c r="T321" s="36"/>
      <c r="U321" s="36"/>
      <c r="V321" s="36"/>
      <c r="W321" s="36"/>
      <c r="X321" s="36"/>
      <c r="Y321" s="36"/>
      <c r="Z321" s="36"/>
      <c r="AA321" s="36"/>
    </row>
    <row r="322" spans="18:27" s="64" customFormat="1">
      <c r="R322" s="36"/>
      <c r="S322" s="36"/>
      <c r="T322" s="36"/>
      <c r="U322" s="36"/>
      <c r="V322" s="36"/>
      <c r="W322" s="36"/>
      <c r="X322" s="36"/>
      <c r="Y322" s="36"/>
      <c r="Z322" s="36"/>
      <c r="AA322" s="36"/>
    </row>
    <row r="323" spans="18:27" s="64" customFormat="1">
      <c r="R323" s="36"/>
      <c r="S323" s="36"/>
      <c r="T323" s="36"/>
      <c r="U323" s="36"/>
      <c r="V323" s="36"/>
      <c r="W323" s="36"/>
      <c r="X323" s="36"/>
      <c r="Y323" s="36"/>
      <c r="Z323" s="36"/>
      <c r="AA323" s="36"/>
    </row>
    <row r="324" spans="18:27" s="64" customFormat="1">
      <c r="R324" s="36"/>
      <c r="S324" s="36"/>
      <c r="T324" s="36"/>
      <c r="U324" s="36"/>
      <c r="V324" s="36"/>
      <c r="W324" s="36"/>
      <c r="X324" s="36"/>
      <c r="Y324" s="36"/>
      <c r="Z324" s="36"/>
      <c r="AA324" s="36"/>
    </row>
    <row r="325" spans="18:27" s="64" customFormat="1">
      <c r="R325" s="36"/>
      <c r="S325" s="36"/>
      <c r="T325" s="36"/>
      <c r="U325" s="36"/>
      <c r="V325" s="36"/>
      <c r="W325" s="36"/>
      <c r="X325" s="36"/>
      <c r="Y325" s="36"/>
      <c r="Z325" s="36"/>
      <c r="AA325" s="36"/>
    </row>
    <row r="326" spans="18:27" s="64" customFormat="1">
      <c r="R326" s="36"/>
      <c r="S326" s="36"/>
      <c r="T326" s="36"/>
      <c r="U326" s="36"/>
      <c r="V326" s="36"/>
      <c r="W326" s="36"/>
      <c r="X326" s="36"/>
      <c r="Y326" s="36"/>
      <c r="Z326" s="36"/>
      <c r="AA326" s="36"/>
    </row>
    <row r="327" spans="18:27" s="64" customFormat="1">
      <c r="R327" s="36"/>
      <c r="S327" s="36"/>
      <c r="T327" s="36"/>
      <c r="U327" s="36"/>
      <c r="V327" s="36"/>
      <c r="W327" s="36"/>
      <c r="X327" s="36"/>
      <c r="Y327" s="36"/>
      <c r="Z327" s="36"/>
      <c r="AA327" s="36"/>
    </row>
    <row r="328" spans="18:27" s="64" customFormat="1">
      <c r="R328" s="36"/>
      <c r="S328" s="36"/>
      <c r="T328" s="36"/>
      <c r="U328" s="36"/>
      <c r="V328" s="36"/>
      <c r="W328" s="36"/>
      <c r="X328" s="36"/>
      <c r="Y328" s="36"/>
      <c r="Z328" s="36"/>
      <c r="AA328" s="36"/>
    </row>
    <row r="329" spans="18:27" s="64" customFormat="1">
      <c r="R329" s="36"/>
      <c r="S329" s="36"/>
      <c r="T329" s="36"/>
      <c r="U329" s="36"/>
      <c r="V329" s="36"/>
      <c r="W329" s="36"/>
      <c r="X329" s="36"/>
      <c r="Y329" s="36"/>
      <c r="Z329" s="36"/>
      <c r="AA329" s="36"/>
    </row>
    <row r="330" spans="18:27" s="64" customFormat="1">
      <c r="R330" s="36"/>
      <c r="S330" s="36"/>
      <c r="T330" s="36"/>
      <c r="U330" s="36"/>
      <c r="V330" s="36"/>
      <c r="W330" s="36"/>
      <c r="X330" s="36"/>
      <c r="Y330" s="36"/>
      <c r="Z330" s="36"/>
      <c r="AA330" s="36"/>
    </row>
    <row r="331" spans="18:27" s="64" customFormat="1">
      <c r="R331" s="36"/>
      <c r="S331" s="36"/>
      <c r="T331" s="36"/>
      <c r="U331" s="36"/>
      <c r="V331" s="36"/>
      <c r="W331" s="36"/>
      <c r="X331" s="36"/>
      <c r="Y331" s="36"/>
      <c r="Z331" s="36"/>
      <c r="AA331" s="36"/>
    </row>
    <row r="332" spans="18:27" s="64" customFormat="1">
      <c r="R332" s="36"/>
      <c r="S332" s="36"/>
      <c r="T332" s="36"/>
      <c r="U332" s="36"/>
      <c r="V332" s="36"/>
      <c r="W332" s="36"/>
      <c r="X332" s="36"/>
      <c r="Y332" s="36"/>
      <c r="Z332" s="36"/>
      <c r="AA332" s="36"/>
    </row>
    <row r="333" spans="18:27" s="64" customFormat="1">
      <c r="R333" s="36"/>
      <c r="S333" s="36"/>
      <c r="T333" s="36"/>
      <c r="U333" s="36"/>
      <c r="V333" s="36"/>
      <c r="W333" s="36"/>
      <c r="X333" s="36"/>
      <c r="Y333" s="36"/>
      <c r="Z333" s="36"/>
      <c r="AA333" s="36"/>
    </row>
    <row r="334" spans="18:27" s="64" customFormat="1">
      <c r="R334" s="36"/>
      <c r="S334" s="36"/>
      <c r="T334" s="36"/>
      <c r="U334" s="36"/>
      <c r="V334" s="36"/>
      <c r="W334" s="36"/>
      <c r="X334" s="36"/>
      <c r="Y334" s="36"/>
      <c r="Z334" s="36"/>
      <c r="AA334" s="36"/>
    </row>
    <row r="335" spans="18:27" s="64" customFormat="1">
      <c r="R335" s="36"/>
      <c r="S335" s="36"/>
      <c r="T335" s="36"/>
      <c r="U335" s="36"/>
      <c r="V335" s="36"/>
      <c r="W335" s="36"/>
      <c r="X335" s="36"/>
      <c r="Y335" s="36"/>
      <c r="Z335" s="36"/>
      <c r="AA335" s="36"/>
    </row>
    <row r="336" spans="18:27" s="64" customFormat="1">
      <c r="R336" s="36"/>
      <c r="S336" s="36"/>
      <c r="T336" s="36"/>
      <c r="U336" s="36"/>
      <c r="V336" s="36"/>
      <c r="W336" s="36"/>
      <c r="X336" s="36"/>
      <c r="Y336" s="36"/>
      <c r="Z336" s="36"/>
      <c r="AA336" s="36"/>
    </row>
    <row r="337" spans="18:27" s="64" customFormat="1">
      <c r="R337" s="36"/>
      <c r="S337" s="36"/>
      <c r="T337" s="36"/>
      <c r="U337" s="36"/>
      <c r="V337" s="36"/>
      <c r="W337" s="36"/>
      <c r="X337" s="36"/>
      <c r="Y337" s="36"/>
      <c r="Z337" s="36"/>
      <c r="AA337" s="36"/>
    </row>
    <row r="338" spans="18:27" s="64" customFormat="1">
      <c r="R338" s="36"/>
      <c r="S338" s="36"/>
      <c r="T338" s="36"/>
      <c r="U338" s="36"/>
      <c r="V338" s="36"/>
      <c r="W338" s="36"/>
      <c r="X338" s="36"/>
      <c r="Y338" s="36"/>
      <c r="Z338" s="36"/>
      <c r="AA338" s="36"/>
    </row>
    <row r="339" spans="18:27" s="64" customFormat="1">
      <c r="R339" s="36"/>
      <c r="S339" s="36"/>
      <c r="T339" s="36"/>
      <c r="U339" s="36"/>
      <c r="V339" s="36"/>
      <c r="W339" s="36"/>
      <c r="X339" s="36"/>
      <c r="Y339" s="36"/>
      <c r="Z339" s="36"/>
      <c r="AA339" s="36"/>
    </row>
    <row r="340" spans="18:27" s="64" customFormat="1">
      <c r="R340" s="36"/>
      <c r="S340" s="36"/>
      <c r="T340" s="36"/>
      <c r="U340" s="36"/>
      <c r="V340" s="36"/>
      <c r="W340" s="36"/>
      <c r="X340" s="36"/>
      <c r="Y340" s="36"/>
      <c r="Z340" s="36"/>
      <c r="AA340" s="36"/>
    </row>
    <row r="341" spans="18:27" s="64" customFormat="1">
      <c r="R341" s="36"/>
      <c r="S341" s="36"/>
      <c r="T341" s="36"/>
      <c r="U341" s="36"/>
      <c r="V341" s="36"/>
      <c r="W341" s="36"/>
      <c r="X341" s="36"/>
      <c r="Y341" s="36"/>
      <c r="Z341" s="36"/>
      <c r="AA341" s="36"/>
    </row>
    <row r="342" spans="18:27" s="64" customFormat="1">
      <c r="R342" s="36"/>
      <c r="S342" s="36"/>
      <c r="T342" s="36"/>
      <c r="U342" s="36"/>
      <c r="V342" s="36"/>
      <c r="W342" s="36"/>
      <c r="X342" s="36"/>
      <c r="Y342" s="36"/>
      <c r="Z342" s="36"/>
      <c r="AA342" s="36"/>
    </row>
    <row r="343" spans="18:27" s="64" customFormat="1">
      <c r="R343" s="36"/>
      <c r="S343" s="36"/>
      <c r="T343" s="36"/>
      <c r="U343" s="36"/>
      <c r="V343" s="36"/>
      <c r="W343" s="36"/>
      <c r="X343" s="36"/>
      <c r="Y343" s="36"/>
      <c r="Z343" s="36"/>
      <c r="AA343" s="36"/>
    </row>
    <row r="344" spans="18:27" s="64" customFormat="1">
      <c r="R344" s="36"/>
      <c r="S344" s="36"/>
      <c r="T344" s="36"/>
      <c r="U344" s="36"/>
      <c r="V344" s="36"/>
      <c r="W344" s="36"/>
      <c r="X344" s="36"/>
      <c r="Y344" s="36"/>
      <c r="Z344" s="36"/>
      <c r="AA344" s="36"/>
    </row>
    <row r="345" spans="18:27" s="64" customFormat="1">
      <c r="R345" s="36"/>
      <c r="S345" s="36"/>
      <c r="T345" s="36"/>
      <c r="U345" s="36"/>
      <c r="V345" s="36"/>
      <c r="W345" s="36"/>
      <c r="X345" s="36"/>
      <c r="Y345" s="36"/>
      <c r="Z345" s="36"/>
      <c r="AA345" s="36"/>
    </row>
    <row r="346" spans="18:27" s="64" customFormat="1">
      <c r="R346" s="36"/>
      <c r="S346" s="36"/>
      <c r="T346" s="36"/>
      <c r="U346" s="36"/>
      <c r="V346" s="36"/>
      <c r="W346" s="36"/>
      <c r="X346" s="36"/>
      <c r="Y346" s="36"/>
      <c r="Z346" s="36"/>
      <c r="AA346" s="36"/>
    </row>
    <row r="347" spans="18:27" s="64" customFormat="1">
      <c r="R347" s="36"/>
      <c r="S347" s="36"/>
      <c r="T347" s="36"/>
      <c r="U347" s="36"/>
      <c r="V347" s="36"/>
      <c r="W347" s="36"/>
      <c r="X347" s="36"/>
      <c r="Y347" s="36"/>
      <c r="Z347" s="36"/>
      <c r="AA347" s="36"/>
    </row>
    <row r="348" spans="18:27" s="64" customFormat="1">
      <c r="R348" s="36"/>
      <c r="S348" s="36"/>
      <c r="T348" s="36"/>
      <c r="U348" s="36"/>
      <c r="V348" s="36"/>
      <c r="W348" s="36"/>
      <c r="X348" s="36"/>
      <c r="Y348" s="36"/>
      <c r="Z348" s="36"/>
      <c r="AA348" s="36"/>
    </row>
    <row r="349" spans="18:27" s="64" customFormat="1">
      <c r="R349" s="36"/>
      <c r="S349" s="36"/>
      <c r="T349" s="36"/>
      <c r="U349" s="36"/>
      <c r="V349" s="36"/>
      <c r="W349" s="36"/>
      <c r="X349" s="36"/>
      <c r="Y349" s="36"/>
      <c r="Z349" s="36"/>
      <c r="AA349" s="36"/>
    </row>
    <row r="350" spans="18:27" s="64" customFormat="1">
      <c r="R350" s="36"/>
      <c r="S350" s="36"/>
      <c r="T350" s="36"/>
      <c r="U350" s="36"/>
      <c r="V350" s="36"/>
      <c r="W350" s="36"/>
      <c r="X350" s="36"/>
      <c r="Y350" s="36"/>
      <c r="Z350" s="36"/>
      <c r="AA350" s="36"/>
    </row>
    <row r="351" spans="18:27" s="64" customFormat="1">
      <c r="R351" s="36"/>
      <c r="S351" s="36"/>
      <c r="T351" s="36"/>
      <c r="U351" s="36"/>
      <c r="V351" s="36"/>
      <c r="W351" s="36"/>
      <c r="X351" s="36"/>
      <c r="Y351" s="36"/>
      <c r="Z351" s="36"/>
      <c r="AA351" s="36"/>
    </row>
    <row r="352" spans="18:27" s="64" customFormat="1">
      <c r="R352" s="36"/>
      <c r="S352" s="36"/>
      <c r="T352" s="36"/>
      <c r="U352" s="36"/>
      <c r="V352" s="36"/>
      <c r="W352" s="36"/>
      <c r="X352" s="36"/>
      <c r="Y352" s="36"/>
      <c r="Z352" s="36"/>
      <c r="AA352" s="36"/>
    </row>
    <row r="353" spans="18:27" s="64" customFormat="1">
      <c r="R353" s="36"/>
      <c r="S353" s="36"/>
      <c r="T353" s="36"/>
      <c r="U353" s="36"/>
      <c r="V353" s="36"/>
      <c r="W353" s="36"/>
      <c r="X353" s="36"/>
      <c r="Y353" s="36"/>
      <c r="Z353" s="36"/>
      <c r="AA353" s="36"/>
    </row>
    <row r="354" spans="18:27" s="64" customFormat="1">
      <c r="R354" s="36"/>
      <c r="S354" s="36"/>
      <c r="T354" s="36"/>
      <c r="U354" s="36"/>
      <c r="V354" s="36"/>
      <c r="W354" s="36"/>
      <c r="X354" s="36"/>
      <c r="Y354" s="36"/>
      <c r="Z354" s="36"/>
      <c r="AA354" s="36"/>
    </row>
    <row r="355" spans="18:27" s="64" customFormat="1">
      <c r="R355" s="36"/>
      <c r="S355" s="36"/>
      <c r="T355" s="36"/>
      <c r="U355" s="36"/>
      <c r="V355" s="36"/>
      <c r="W355" s="36"/>
      <c r="X355" s="36"/>
      <c r="Y355" s="36"/>
      <c r="Z355" s="36"/>
      <c r="AA355" s="36"/>
    </row>
    <row r="356" spans="18:27" s="64" customFormat="1">
      <c r="R356" s="36"/>
      <c r="S356" s="36"/>
      <c r="T356" s="36"/>
      <c r="U356" s="36"/>
      <c r="V356" s="36"/>
      <c r="W356" s="36"/>
      <c r="X356" s="36"/>
      <c r="Y356" s="36"/>
      <c r="Z356" s="36"/>
      <c r="AA356" s="36"/>
    </row>
    <row r="357" spans="18:27" s="64" customFormat="1">
      <c r="R357" s="36"/>
      <c r="S357" s="36"/>
      <c r="T357" s="36"/>
      <c r="U357" s="36"/>
      <c r="V357" s="36"/>
      <c r="W357" s="36"/>
      <c r="X357" s="36"/>
      <c r="Y357" s="36"/>
      <c r="Z357" s="36"/>
      <c r="AA357" s="36"/>
    </row>
    <row r="358" spans="18:27" s="64" customFormat="1">
      <c r="R358" s="36"/>
      <c r="S358" s="36"/>
      <c r="T358" s="36"/>
      <c r="U358" s="36"/>
      <c r="V358" s="36"/>
      <c r="W358" s="36"/>
      <c r="X358" s="36"/>
      <c r="Y358" s="36"/>
      <c r="Z358" s="36"/>
      <c r="AA358" s="36"/>
    </row>
    <row r="359" spans="18:27" s="64" customFormat="1">
      <c r="R359" s="36"/>
      <c r="S359" s="36"/>
      <c r="T359" s="36"/>
      <c r="U359" s="36"/>
      <c r="V359" s="36"/>
      <c r="W359" s="36"/>
      <c r="X359" s="36"/>
      <c r="Y359" s="36"/>
      <c r="Z359" s="36"/>
      <c r="AA359" s="36"/>
    </row>
    <row r="360" spans="18:27" s="64" customFormat="1">
      <c r="R360" s="36"/>
      <c r="S360" s="36"/>
      <c r="T360" s="36"/>
      <c r="U360" s="36"/>
      <c r="V360" s="36"/>
      <c r="W360" s="36"/>
      <c r="X360" s="36"/>
      <c r="Y360" s="36"/>
      <c r="Z360" s="36"/>
      <c r="AA360" s="36"/>
    </row>
    <row r="361" spans="18:27" s="64" customFormat="1">
      <c r="R361" s="36"/>
      <c r="S361" s="36"/>
      <c r="T361" s="36"/>
      <c r="U361" s="36"/>
      <c r="V361" s="36"/>
      <c r="W361" s="36"/>
      <c r="X361" s="36"/>
      <c r="Y361" s="36"/>
      <c r="Z361" s="36"/>
      <c r="AA361" s="36"/>
    </row>
    <row r="362" spans="18:27" s="64" customFormat="1">
      <c r="R362" s="36"/>
      <c r="S362" s="36"/>
      <c r="T362" s="36"/>
      <c r="U362" s="36"/>
      <c r="V362" s="36"/>
      <c r="W362" s="36"/>
      <c r="X362" s="36"/>
      <c r="Y362" s="36"/>
      <c r="Z362" s="36"/>
      <c r="AA362" s="36"/>
    </row>
    <row r="363" spans="18:27" s="64" customFormat="1">
      <c r="R363" s="36"/>
      <c r="S363" s="36"/>
      <c r="T363" s="36"/>
      <c r="U363" s="36"/>
      <c r="V363" s="36"/>
      <c r="W363" s="36"/>
      <c r="X363" s="36"/>
      <c r="Y363" s="36"/>
      <c r="Z363" s="36"/>
      <c r="AA363" s="36"/>
    </row>
    <row r="364" spans="18:27" s="64" customFormat="1">
      <c r="R364" s="36"/>
      <c r="S364" s="36"/>
      <c r="T364" s="36"/>
      <c r="U364" s="36"/>
      <c r="V364" s="36"/>
      <c r="W364" s="36"/>
      <c r="X364" s="36"/>
      <c r="Y364" s="36"/>
      <c r="Z364" s="36"/>
      <c r="AA364" s="36"/>
    </row>
    <row r="365" spans="18:27" s="64" customFormat="1">
      <c r="R365" s="36"/>
      <c r="S365" s="36"/>
      <c r="T365" s="36"/>
      <c r="U365" s="36"/>
      <c r="V365" s="36"/>
      <c r="W365" s="36"/>
      <c r="X365" s="36"/>
      <c r="Y365" s="36"/>
      <c r="Z365" s="36"/>
      <c r="AA365" s="36"/>
    </row>
    <row r="366" spans="18:27" s="64" customFormat="1">
      <c r="R366" s="36"/>
      <c r="S366" s="36"/>
      <c r="T366" s="36"/>
      <c r="U366" s="36"/>
      <c r="V366" s="36"/>
      <c r="W366" s="36"/>
      <c r="X366" s="36"/>
      <c r="Y366" s="36"/>
      <c r="Z366" s="36"/>
      <c r="AA366" s="36"/>
    </row>
    <row r="367" spans="18:27" s="64" customFormat="1">
      <c r="R367" s="36"/>
      <c r="S367" s="36"/>
      <c r="T367" s="36"/>
      <c r="U367" s="36"/>
      <c r="V367" s="36"/>
      <c r="W367" s="36"/>
      <c r="X367" s="36"/>
      <c r="Y367" s="36"/>
      <c r="Z367" s="36"/>
      <c r="AA367" s="36"/>
    </row>
    <row r="368" spans="18:27" s="64" customFormat="1">
      <c r="R368" s="36"/>
      <c r="S368" s="36"/>
      <c r="T368" s="36"/>
      <c r="U368" s="36"/>
      <c r="V368" s="36"/>
      <c r="W368" s="36"/>
      <c r="X368" s="36"/>
      <c r="Y368" s="36"/>
      <c r="Z368" s="36"/>
      <c r="AA368" s="36"/>
    </row>
    <row r="369" spans="18:27" s="64" customFormat="1">
      <c r="R369" s="36"/>
      <c r="S369" s="36"/>
      <c r="T369" s="36"/>
      <c r="U369" s="36"/>
      <c r="V369" s="36"/>
      <c r="W369" s="36"/>
      <c r="X369" s="36"/>
      <c r="Y369" s="36"/>
      <c r="Z369" s="36"/>
      <c r="AA369" s="36"/>
    </row>
    <row r="370" spans="18:27" s="64" customFormat="1">
      <c r="R370" s="36"/>
      <c r="S370" s="36"/>
      <c r="T370" s="36"/>
      <c r="U370" s="36"/>
      <c r="V370" s="36"/>
      <c r="W370" s="36"/>
      <c r="X370" s="36"/>
      <c r="Y370" s="36"/>
      <c r="Z370" s="36"/>
      <c r="AA370" s="36"/>
    </row>
    <row r="371" spans="18:27" s="64" customFormat="1">
      <c r="R371" s="36"/>
      <c r="S371" s="36"/>
      <c r="T371" s="36"/>
      <c r="U371" s="36"/>
      <c r="V371" s="36"/>
      <c r="W371" s="36"/>
      <c r="X371" s="36"/>
      <c r="Y371" s="36"/>
      <c r="Z371" s="36"/>
      <c r="AA371" s="36"/>
    </row>
    <row r="372" spans="18:27" s="64" customFormat="1">
      <c r="R372" s="36"/>
      <c r="S372" s="36"/>
      <c r="T372" s="36"/>
      <c r="U372" s="36"/>
      <c r="V372" s="36"/>
      <c r="W372" s="36"/>
      <c r="X372" s="36"/>
      <c r="Y372" s="36"/>
      <c r="Z372" s="36"/>
      <c r="AA372" s="36"/>
    </row>
    <row r="373" spans="18:27" s="64" customFormat="1">
      <c r="R373" s="36"/>
      <c r="S373" s="36"/>
      <c r="T373" s="36"/>
      <c r="U373" s="36"/>
      <c r="V373" s="36"/>
      <c r="W373" s="36"/>
      <c r="X373" s="36"/>
      <c r="Y373" s="36"/>
      <c r="Z373" s="36"/>
      <c r="AA373" s="36"/>
    </row>
    <row r="374" spans="18:27" s="64" customFormat="1">
      <c r="R374" s="36"/>
      <c r="S374" s="36"/>
      <c r="T374" s="36"/>
      <c r="U374" s="36"/>
      <c r="V374" s="36"/>
      <c r="W374" s="36"/>
      <c r="X374" s="36"/>
      <c r="Y374" s="36"/>
      <c r="Z374" s="36"/>
      <c r="AA374" s="36"/>
    </row>
    <row r="375" spans="18:27" s="64" customFormat="1">
      <c r="R375" s="36"/>
      <c r="S375" s="36"/>
      <c r="T375" s="36"/>
      <c r="U375" s="36"/>
      <c r="V375" s="36"/>
      <c r="W375" s="36"/>
      <c r="X375" s="36"/>
      <c r="Y375" s="36"/>
      <c r="Z375" s="36"/>
      <c r="AA375" s="36"/>
    </row>
    <row r="376" spans="18:27" s="64" customFormat="1">
      <c r="R376" s="36"/>
      <c r="S376" s="36"/>
      <c r="T376" s="36"/>
      <c r="U376" s="36"/>
      <c r="V376" s="36"/>
      <c r="W376" s="36"/>
      <c r="X376" s="36"/>
      <c r="Y376" s="36"/>
      <c r="Z376" s="36"/>
      <c r="AA376" s="36"/>
    </row>
    <row r="377" spans="18:27" s="64" customFormat="1">
      <c r="R377" s="36"/>
      <c r="S377" s="36"/>
      <c r="T377" s="36"/>
      <c r="U377" s="36"/>
      <c r="V377" s="36"/>
      <c r="W377" s="36"/>
      <c r="X377" s="36"/>
      <c r="Y377" s="36"/>
      <c r="Z377" s="36"/>
      <c r="AA377" s="36"/>
    </row>
    <row r="378" spans="18:27" s="64" customFormat="1">
      <c r="R378" s="36"/>
      <c r="S378" s="36"/>
      <c r="T378" s="36"/>
      <c r="U378" s="36"/>
      <c r="V378" s="36"/>
      <c r="W378" s="36"/>
      <c r="X378" s="36"/>
      <c r="Y378" s="36"/>
      <c r="Z378" s="36"/>
      <c r="AA378" s="36"/>
    </row>
    <row r="379" spans="18:27" s="64" customFormat="1">
      <c r="R379" s="36"/>
      <c r="S379" s="36"/>
      <c r="T379" s="36"/>
      <c r="U379" s="36"/>
      <c r="V379" s="36"/>
      <c r="W379" s="36"/>
      <c r="X379" s="36"/>
      <c r="Y379" s="36"/>
      <c r="Z379" s="36"/>
      <c r="AA379" s="36"/>
    </row>
    <row r="380" spans="18:27" s="64" customFormat="1">
      <c r="R380" s="36"/>
      <c r="S380" s="36"/>
      <c r="T380" s="36"/>
      <c r="U380" s="36"/>
      <c r="V380" s="36"/>
      <c r="W380" s="36"/>
      <c r="X380" s="36"/>
      <c r="Y380" s="36"/>
      <c r="Z380" s="36"/>
      <c r="AA380" s="36"/>
    </row>
    <row r="381" spans="18:27" s="64" customFormat="1">
      <c r="R381" s="36"/>
      <c r="S381" s="36"/>
      <c r="T381" s="36"/>
      <c r="U381" s="36"/>
      <c r="V381" s="36"/>
      <c r="W381" s="36"/>
      <c r="X381" s="36"/>
      <c r="Y381" s="36"/>
      <c r="Z381" s="36"/>
      <c r="AA381" s="36"/>
    </row>
    <row r="382" spans="18:27" s="64" customFormat="1">
      <c r="R382" s="36"/>
      <c r="S382" s="36"/>
      <c r="T382" s="36"/>
      <c r="U382" s="36"/>
      <c r="V382" s="36"/>
      <c r="W382" s="36"/>
      <c r="X382" s="36"/>
      <c r="Y382" s="36"/>
      <c r="Z382" s="36"/>
      <c r="AA382" s="36"/>
    </row>
    <row r="383" spans="18:27" s="64" customFormat="1">
      <c r="R383" s="36"/>
      <c r="S383" s="36"/>
      <c r="T383" s="36"/>
      <c r="U383" s="36"/>
      <c r="V383" s="36"/>
      <c r="W383" s="36"/>
      <c r="X383" s="36"/>
      <c r="Y383" s="36"/>
      <c r="Z383" s="36"/>
      <c r="AA383" s="36"/>
    </row>
    <row r="384" spans="18:27" s="64" customFormat="1">
      <c r="R384" s="36"/>
      <c r="S384" s="36"/>
      <c r="T384" s="36"/>
      <c r="U384" s="36"/>
      <c r="V384" s="36"/>
      <c r="W384" s="36"/>
      <c r="X384" s="36"/>
      <c r="Y384" s="36"/>
      <c r="Z384" s="36"/>
      <c r="AA384" s="36"/>
    </row>
    <row r="385" spans="18:27" s="64" customFormat="1">
      <c r="R385" s="36"/>
      <c r="S385" s="36"/>
      <c r="T385" s="36"/>
      <c r="U385" s="36"/>
      <c r="V385" s="36"/>
      <c r="W385" s="36"/>
      <c r="X385" s="36"/>
      <c r="Y385" s="36"/>
      <c r="Z385" s="36"/>
      <c r="AA385" s="36"/>
    </row>
    <row r="386" spans="18:27" s="64" customFormat="1">
      <c r="R386" s="36"/>
      <c r="S386" s="36"/>
      <c r="T386" s="36"/>
      <c r="U386" s="36"/>
      <c r="V386" s="36"/>
      <c r="W386" s="36"/>
      <c r="X386" s="36"/>
      <c r="Y386" s="36"/>
      <c r="Z386" s="36"/>
      <c r="AA386" s="36"/>
    </row>
    <row r="387" spans="18:27" s="64" customFormat="1">
      <c r="R387" s="36"/>
      <c r="S387" s="36"/>
      <c r="T387" s="36"/>
      <c r="U387" s="36"/>
      <c r="V387" s="36"/>
      <c r="W387" s="36"/>
      <c r="X387" s="36"/>
      <c r="Y387" s="36"/>
      <c r="Z387" s="36"/>
      <c r="AA387" s="36"/>
    </row>
    <row r="388" spans="18:27" s="64" customFormat="1">
      <c r="R388" s="36"/>
      <c r="S388" s="36"/>
      <c r="T388" s="36"/>
      <c r="U388" s="36"/>
      <c r="V388" s="36"/>
      <c r="W388" s="36"/>
      <c r="X388" s="36"/>
      <c r="Y388" s="36"/>
      <c r="Z388" s="36"/>
      <c r="AA388" s="36"/>
    </row>
    <row r="389" spans="18:27" s="64" customFormat="1">
      <c r="R389" s="36"/>
      <c r="S389" s="36"/>
      <c r="T389" s="36"/>
      <c r="U389" s="36"/>
      <c r="V389" s="36"/>
      <c r="W389" s="36"/>
      <c r="X389" s="36"/>
      <c r="Y389" s="36"/>
      <c r="Z389" s="36"/>
      <c r="AA389" s="36"/>
    </row>
    <row r="390" spans="18:27" s="64" customFormat="1">
      <c r="R390" s="36"/>
      <c r="S390" s="36"/>
      <c r="T390" s="36"/>
      <c r="U390" s="36"/>
      <c r="V390" s="36"/>
      <c r="W390" s="36"/>
      <c r="X390" s="36"/>
      <c r="Y390" s="36"/>
      <c r="Z390" s="36"/>
      <c r="AA390" s="36"/>
    </row>
    <row r="391" spans="18:27" s="64" customFormat="1">
      <c r="R391" s="36"/>
      <c r="S391" s="36"/>
      <c r="T391" s="36"/>
      <c r="U391" s="36"/>
      <c r="V391" s="36"/>
      <c r="W391" s="36"/>
      <c r="X391" s="36"/>
      <c r="Y391" s="36"/>
      <c r="Z391" s="36"/>
      <c r="AA391" s="36"/>
    </row>
    <row r="392" spans="18:27" s="64" customFormat="1">
      <c r="R392" s="36"/>
      <c r="S392" s="36"/>
      <c r="T392" s="36"/>
      <c r="U392" s="36"/>
      <c r="V392" s="36"/>
      <c r="W392" s="36"/>
      <c r="X392" s="36"/>
      <c r="Y392" s="36"/>
      <c r="Z392" s="36"/>
      <c r="AA392" s="36"/>
    </row>
    <row r="393" spans="18:27" s="64" customFormat="1">
      <c r="R393" s="36"/>
      <c r="S393" s="36"/>
      <c r="T393" s="36"/>
      <c r="U393" s="36"/>
      <c r="V393" s="36"/>
      <c r="W393" s="36"/>
      <c r="X393" s="36"/>
      <c r="Y393" s="36"/>
      <c r="Z393" s="36"/>
      <c r="AA393" s="36"/>
    </row>
    <row r="394" spans="18:27" s="64" customFormat="1">
      <c r="R394" s="36"/>
      <c r="S394" s="36"/>
      <c r="T394" s="36"/>
      <c r="U394" s="36"/>
      <c r="V394" s="36"/>
      <c r="W394" s="36"/>
      <c r="X394" s="36"/>
      <c r="Y394" s="36"/>
      <c r="Z394" s="36"/>
      <c r="AA394" s="36"/>
    </row>
    <row r="395" spans="18:27" s="64" customFormat="1">
      <c r="R395" s="36"/>
      <c r="S395" s="36"/>
      <c r="T395" s="36"/>
      <c r="U395" s="36"/>
      <c r="V395" s="36"/>
      <c r="W395" s="36"/>
      <c r="X395" s="36"/>
      <c r="Y395" s="36"/>
      <c r="Z395" s="36"/>
      <c r="AA395" s="36"/>
    </row>
    <row r="396" spans="18:27" s="64" customFormat="1">
      <c r="R396" s="36"/>
      <c r="S396" s="36"/>
      <c r="T396" s="36"/>
      <c r="U396" s="36"/>
      <c r="V396" s="36"/>
      <c r="W396" s="36"/>
      <c r="X396" s="36"/>
      <c r="Y396" s="36"/>
      <c r="Z396" s="36"/>
      <c r="AA396" s="36"/>
    </row>
    <row r="397" spans="18:27" s="64" customFormat="1">
      <c r="R397" s="36"/>
      <c r="S397" s="36"/>
      <c r="T397" s="36"/>
      <c r="U397" s="36"/>
      <c r="V397" s="36"/>
      <c r="W397" s="36"/>
      <c r="X397" s="36"/>
      <c r="Y397" s="36"/>
      <c r="Z397" s="36"/>
      <c r="AA397" s="36"/>
    </row>
    <row r="398" spans="18:27" s="64" customFormat="1">
      <c r="R398" s="36"/>
      <c r="S398" s="36"/>
      <c r="T398" s="36"/>
      <c r="U398" s="36"/>
      <c r="V398" s="36"/>
      <c r="W398" s="36"/>
      <c r="X398" s="36"/>
      <c r="Y398" s="36"/>
      <c r="Z398" s="36"/>
      <c r="AA398" s="36"/>
    </row>
    <row r="399" spans="18:27" s="64" customFormat="1">
      <c r="R399" s="36"/>
      <c r="S399" s="36"/>
      <c r="T399" s="36"/>
      <c r="U399" s="36"/>
      <c r="V399" s="36"/>
      <c r="W399" s="36"/>
      <c r="X399" s="36"/>
      <c r="Y399" s="36"/>
      <c r="Z399" s="36"/>
      <c r="AA399" s="36"/>
    </row>
    <row r="400" spans="18:27" s="64" customFormat="1">
      <c r="R400" s="36"/>
      <c r="S400" s="36"/>
      <c r="T400" s="36"/>
      <c r="U400" s="36"/>
      <c r="V400" s="36"/>
      <c r="W400" s="36"/>
      <c r="X400" s="36"/>
      <c r="Y400" s="36"/>
      <c r="Z400" s="36"/>
      <c r="AA400" s="36"/>
    </row>
    <row r="401" spans="18:27" s="64" customFormat="1">
      <c r="R401" s="36"/>
      <c r="S401" s="36"/>
      <c r="T401" s="36"/>
      <c r="U401" s="36"/>
      <c r="V401" s="36"/>
      <c r="W401" s="36"/>
      <c r="X401" s="36"/>
      <c r="Y401" s="36"/>
      <c r="Z401" s="36"/>
      <c r="AA401" s="36"/>
    </row>
    <row r="402" spans="18:27" s="64" customFormat="1">
      <c r="R402" s="36"/>
      <c r="S402" s="36"/>
      <c r="T402" s="36"/>
      <c r="U402" s="36"/>
      <c r="V402" s="36"/>
      <c r="W402" s="36"/>
      <c r="X402" s="36"/>
      <c r="Y402" s="36"/>
      <c r="Z402" s="36"/>
      <c r="AA402" s="36"/>
    </row>
    <row r="403" spans="18:27" s="64" customFormat="1">
      <c r="R403" s="36"/>
      <c r="S403" s="36"/>
      <c r="T403" s="36"/>
      <c r="U403" s="36"/>
      <c r="V403" s="36"/>
      <c r="W403" s="36"/>
      <c r="X403" s="36"/>
      <c r="Y403" s="36"/>
      <c r="Z403" s="36"/>
      <c r="AA403" s="36"/>
    </row>
    <row r="404" spans="18:27" s="64" customFormat="1">
      <c r="R404" s="36"/>
      <c r="S404" s="36"/>
      <c r="T404" s="36"/>
      <c r="U404" s="36"/>
      <c r="V404" s="36"/>
      <c r="W404" s="36"/>
      <c r="X404" s="36"/>
      <c r="Y404" s="36"/>
      <c r="Z404" s="36"/>
      <c r="AA404" s="36"/>
    </row>
    <row r="405" spans="18:27" s="64" customFormat="1">
      <c r="R405" s="36"/>
      <c r="S405" s="36"/>
      <c r="T405" s="36"/>
      <c r="U405" s="36"/>
      <c r="V405" s="36"/>
      <c r="W405" s="36"/>
      <c r="X405" s="36"/>
      <c r="Y405" s="36"/>
      <c r="Z405" s="36"/>
      <c r="AA405" s="36"/>
    </row>
    <row r="406" spans="18:27" s="64" customFormat="1">
      <c r="R406" s="36"/>
      <c r="S406" s="36"/>
      <c r="T406" s="36"/>
      <c r="U406" s="36"/>
      <c r="V406" s="36"/>
      <c r="W406" s="36"/>
      <c r="X406" s="36"/>
      <c r="Y406" s="36"/>
      <c r="Z406" s="36"/>
      <c r="AA406" s="36"/>
    </row>
    <row r="407" spans="18:27" s="64" customFormat="1">
      <c r="R407" s="36"/>
      <c r="S407" s="36"/>
      <c r="T407" s="36"/>
      <c r="U407" s="36"/>
      <c r="V407" s="36"/>
      <c r="W407" s="36"/>
      <c r="X407" s="36"/>
      <c r="Y407" s="36"/>
      <c r="Z407" s="36"/>
      <c r="AA407" s="36"/>
    </row>
    <row r="408" spans="18:27" s="64" customFormat="1">
      <c r="R408" s="36"/>
      <c r="S408" s="36"/>
      <c r="T408" s="36"/>
      <c r="U408" s="36"/>
      <c r="V408" s="36"/>
      <c r="W408" s="36"/>
      <c r="X408" s="36"/>
      <c r="Y408" s="36"/>
      <c r="Z408" s="36"/>
      <c r="AA408" s="36"/>
    </row>
    <row r="409" spans="18:27" s="64" customFormat="1">
      <c r="R409" s="36"/>
      <c r="S409" s="36"/>
      <c r="T409" s="36"/>
      <c r="U409" s="36"/>
      <c r="V409" s="36"/>
      <c r="W409" s="36"/>
      <c r="X409" s="36"/>
      <c r="Y409" s="36"/>
      <c r="Z409" s="36"/>
      <c r="AA409" s="36"/>
    </row>
    <row r="410" spans="18:27" s="64" customFormat="1">
      <c r="R410" s="36"/>
      <c r="S410" s="36"/>
      <c r="T410" s="36"/>
      <c r="U410" s="36"/>
      <c r="V410" s="36"/>
      <c r="W410" s="36"/>
      <c r="X410" s="36"/>
      <c r="Y410" s="36"/>
      <c r="Z410" s="36"/>
      <c r="AA410" s="36"/>
    </row>
    <row r="411" spans="18:27" s="64" customFormat="1">
      <c r="R411" s="36"/>
      <c r="S411" s="36"/>
      <c r="T411" s="36"/>
      <c r="U411" s="36"/>
      <c r="V411" s="36"/>
      <c r="W411" s="36"/>
      <c r="X411" s="36"/>
      <c r="Y411" s="36"/>
      <c r="Z411" s="36"/>
      <c r="AA411" s="36"/>
    </row>
    <row r="412" spans="18:27" s="64" customFormat="1">
      <c r="R412" s="36"/>
      <c r="S412" s="36"/>
      <c r="T412" s="36"/>
      <c r="U412" s="36"/>
      <c r="V412" s="36"/>
      <c r="W412" s="36"/>
      <c r="X412" s="36"/>
      <c r="Y412" s="36"/>
      <c r="Z412" s="36"/>
      <c r="AA412" s="36"/>
    </row>
    <row r="413" spans="18:27" s="64" customFormat="1">
      <c r="R413" s="36"/>
      <c r="S413" s="36"/>
      <c r="T413" s="36"/>
      <c r="U413" s="36"/>
      <c r="V413" s="36"/>
      <c r="W413" s="36"/>
      <c r="X413" s="36"/>
      <c r="Y413" s="36"/>
      <c r="Z413" s="36"/>
      <c r="AA413" s="36"/>
    </row>
    <row r="414" spans="18:27" s="64" customFormat="1">
      <c r="R414" s="36"/>
      <c r="S414" s="36"/>
      <c r="T414" s="36"/>
      <c r="U414" s="36"/>
      <c r="V414" s="36"/>
      <c r="W414" s="36"/>
      <c r="X414" s="36"/>
      <c r="Y414" s="36"/>
      <c r="Z414" s="36"/>
      <c r="AA414" s="36"/>
    </row>
    <row r="415" spans="18:27" s="64" customFormat="1">
      <c r="R415" s="36"/>
      <c r="S415" s="36"/>
      <c r="T415" s="36"/>
      <c r="U415" s="36"/>
      <c r="V415" s="36"/>
      <c r="W415" s="36"/>
      <c r="X415" s="36"/>
      <c r="Y415" s="36"/>
      <c r="Z415" s="36"/>
      <c r="AA415" s="36"/>
    </row>
    <row r="416" spans="18:27" s="64" customFormat="1">
      <c r="R416" s="36"/>
      <c r="S416" s="36"/>
      <c r="T416" s="36"/>
      <c r="U416" s="36"/>
      <c r="V416" s="36"/>
      <c r="W416" s="36"/>
      <c r="X416" s="36"/>
      <c r="Y416" s="36"/>
      <c r="Z416" s="36"/>
      <c r="AA416" s="36"/>
    </row>
    <row r="417" spans="18:27" s="64" customFormat="1">
      <c r="R417" s="36"/>
      <c r="S417" s="36"/>
      <c r="T417" s="36"/>
      <c r="U417" s="36"/>
      <c r="V417" s="36"/>
      <c r="W417" s="36"/>
      <c r="X417" s="36"/>
      <c r="Y417" s="36"/>
      <c r="Z417" s="36"/>
      <c r="AA417" s="36"/>
    </row>
    <row r="418" spans="18:27" s="64" customFormat="1">
      <c r="R418" s="36"/>
      <c r="S418" s="36"/>
      <c r="T418" s="36"/>
      <c r="U418" s="36"/>
      <c r="V418" s="36"/>
      <c r="W418" s="36"/>
      <c r="X418" s="36"/>
      <c r="Y418" s="36"/>
      <c r="Z418" s="36"/>
      <c r="AA418" s="36"/>
    </row>
    <row r="419" spans="18:27" s="64" customFormat="1">
      <c r="R419" s="36"/>
      <c r="S419" s="36"/>
      <c r="T419" s="36"/>
      <c r="U419" s="36"/>
      <c r="V419" s="36"/>
      <c r="W419" s="36"/>
      <c r="X419" s="36"/>
      <c r="Y419" s="36"/>
      <c r="Z419" s="36"/>
      <c r="AA419" s="36"/>
    </row>
    <row r="420" spans="18:27" s="64" customFormat="1">
      <c r="R420" s="36"/>
      <c r="S420" s="36"/>
      <c r="T420" s="36"/>
      <c r="U420" s="36"/>
      <c r="V420" s="36"/>
      <c r="W420" s="36"/>
      <c r="X420" s="36"/>
      <c r="Y420" s="36"/>
      <c r="Z420" s="36"/>
      <c r="AA420" s="36"/>
    </row>
    <row r="421" spans="18:27" s="64" customFormat="1">
      <c r="R421" s="36"/>
      <c r="S421" s="36"/>
      <c r="T421" s="36"/>
      <c r="U421" s="36"/>
      <c r="V421" s="36"/>
      <c r="W421" s="36"/>
      <c r="X421" s="36"/>
      <c r="Y421" s="36"/>
      <c r="Z421" s="36"/>
      <c r="AA421" s="36"/>
    </row>
    <row r="422" spans="18:27" s="64" customFormat="1">
      <c r="R422" s="36"/>
      <c r="S422" s="36"/>
      <c r="T422" s="36"/>
      <c r="U422" s="36"/>
      <c r="V422" s="36"/>
      <c r="W422" s="36"/>
      <c r="X422" s="36"/>
      <c r="Y422" s="36"/>
      <c r="Z422" s="36"/>
      <c r="AA422" s="36"/>
    </row>
    <row r="423" spans="18:27" s="64" customFormat="1">
      <c r="R423" s="36"/>
      <c r="S423" s="36"/>
      <c r="T423" s="36"/>
      <c r="U423" s="36"/>
      <c r="V423" s="36"/>
      <c r="W423" s="36"/>
      <c r="X423" s="36"/>
      <c r="Y423" s="36"/>
      <c r="Z423" s="36"/>
      <c r="AA423" s="36"/>
    </row>
    <row r="424" spans="18:27" s="64" customFormat="1">
      <c r="R424" s="36"/>
      <c r="S424" s="36"/>
      <c r="T424" s="36"/>
      <c r="U424" s="36"/>
      <c r="V424" s="36"/>
      <c r="W424" s="36"/>
      <c r="X424" s="36"/>
      <c r="Y424" s="36"/>
      <c r="Z424" s="36"/>
      <c r="AA424" s="36"/>
    </row>
    <row r="425" spans="18:27" s="64" customFormat="1">
      <c r="R425" s="36"/>
      <c r="S425" s="36"/>
      <c r="T425" s="36"/>
      <c r="U425" s="36"/>
      <c r="V425" s="36"/>
      <c r="W425" s="36"/>
      <c r="X425" s="36"/>
      <c r="Y425" s="36"/>
      <c r="Z425" s="36"/>
      <c r="AA425" s="36"/>
    </row>
    <row r="426" spans="18:27" s="64" customFormat="1">
      <c r="R426" s="36"/>
      <c r="S426" s="36"/>
      <c r="T426" s="36"/>
      <c r="U426" s="36"/>
      <c r="V426" s="36"/>
      <c r="W426" s="36"/>
      <c r="X426" s="36"/>
      <c r="Y426" s="36"/>
      <c r="Z426" s="36"/>
      <c r="AA426" s="36"/>
    </row>
    <row r="427" spans="18:27" s="64" customFormat="1">
      <c r="R427" s="36"/>
      <c r="S427" s="36"/>
      <c r="T427" s="36"/>
      <c r="U427" s="36"/>
      <c r="V427" s="36"/>
      <c r="W427" s="36"/>
      <c r="X427" s="36"/>
      <c r="Y427" s="36"/>
      <c r="Z427" s="36"/>
      <c r="AA427" s="36"/>
    </row>
    <row r="428" spans="18:27" s="64" customFormat="1">
      <c r="R428" s="36"/>
      <c r="S428" s="36"/>
      <c r="T428" s="36"/>
      <c r="U428" s="36"/>
      <c r="V428" s="36"/>
      <c r="W428" s="36"/>
      <c r="X428" s="36"/>
      <c r="Y428" s="36"/>
      <c r="Z428" s="36"/>
      <c r="AA428" s="36"/>
    </row>
    <row r="429" spans="18:27" s="64" customFormat="1">
      <c r="R429" s="36"/>
      <c r="S429" s="36"/>
      <c r="T429" s="36"/>
      <c r="U429" s="36"/>
      <c r="V429" s="36"/>
      <c r="W429" s="36"/>
      <c r="X429" s="36"/>
      <c r="Y429" s="36"/>
      <c r="Z429" s="36"/>
      <c r="AA429" s="36"/>
    </row>
    <row r="430" spans="18:27" s="64" customFormat="1">
      <c r="R430" s="36"/>
      <c r="S430" s="36"/>
      <c r="T430" s="36"/>
      <c r="U430" s="36"/>
      <c r="V430" s="36"/>
      <c r="W430" s="36"/>
      <c r="X430" s="36"/>
      <c r="Y430" s="36"/>
      <c r="Z430" s="36"/>
      <c r="AA430" s="36"/>
    </row>
    <row r="431" spans="18:27" s="64" customFormat="1">
      <c r="R431" s="36"/>
      <c r="S431" s="36"/>
      <c r="T431" s="36"/>
      <c r="U431" s="36"/>
      <c r="V431" s="36"/>
      <c r="W431" s="36"/>
      <c r="X431" s="36"/>
      <c r="Y431" s="36"/>
      <c r="Z431" s="36"/>
      <c r="AA431" s="36"/>
    </row>
    <row r="432" spans="18:27" s="64" customFormat="1">
      <c r="R432" s="36"/>
      <c r="S432" s="36"/>
      <c r="T432" s="36"/>
      <c r="U432" s="36"/>
      <c r="V432" s="36"/>
      <c r="W432" s="36"/>
      <c r="X432" s="36"/>
      <c r="Y432" s="36"/>
      <c r="Z432" s="36"/>
      <c r="AA432" s="36"/>
    </row>
    <row r="433" spans="18:27" s="64" customFormat="1">
      <c r="R433" s="36"/>
      <c r="S433" s="36"/>
      <c r="T433" s="36"/>
      <c r="U433" s="36"/>
      <c r="V433" s="36"/>
      <c r="W433" s="36"/>
      <c r="X433" s="36"/>
      <c r="Y433" s="36"/>
      <c r="Z433" s="36"/>
      <c r="AA433" s="36"/>
    </row>
    <row r="434" spans="18:27" s="64" customFormat="1">
      <c r="R434" s="36"/>
      <c r="S434" s="36"/>
      <c r="T434" s="36"/>
      <c r="U434" s="36"/>
      <c r="V434" s="36"/>
      <c r="W434" s="36"/>
      <c r="X434" s="36"/>
      <c r="Y434" s="36"/>
      <c r="Z434" s="36"/>
      <c r="AA434" s="36"/>
    </row>
    <row r="435" spans="18:27" s="64" customFormat="1">
      <c r="R435" s="36"/>
      <c r="S435" s="36"/>
      <c r="T435" s="36"/>
      <c r="U435" s="36"/>
      <c r="V435" s="36"/>
      <c r="W435" s="36"/>
      <c r="X435" s="36"/>
      <c r="Y435" s="36"/>
      <c r="Z435" s="36"/>
      <c r="AA435" s="36"/>
    </row>
    <row r="436" spans="18:27" s="64" customFormat="1">
      <c r="R436" s="36"/>
      <c r="S436" s="36"/>
      <c r="T436" s="36"/>
      <c r="U436" s="36"/>
      <c r="V436" s="36"/>
      <c r="W436" s="36"/>
      <c r="X436" s="36"/>
      <c r="Y436" s="36"/>
      <c r="Z436" s="36"/>
      <c r="AA436" s="36"/>
    </row>
    <row r="437" spans="18:27" s="64" customFormat="1">
      <c r="R437" s="36"/>
      <c r="S437" s="36"/>
      <c r="T437" s="36"/>
      <c r="U437" s="36"/>
      <c r="V437" s="36"/>
      <c r="W437" s="36"/>
      <c r="X437" s="36"/>
      <c r="Y437" s="36"/>
      <c r="Z437" s="36"/>
      <c r="AA437" s="36"/>
    </row>
    <row r="438" spans="18:27" s="64" customFormat="1">
      <c r="R438" s="36"/>
      <c r="S438" s="36"/>
      <c r="T438" s="36"/>
      <c r="U438" s="36"/>
      <c r="V438" s="36"/>
      <c r="W438" s="36"/>
      <c r="X438" s="36"/>
      <c r="Y438" s="36"/>
      <c r="Z438" s="36"/>
      <c r="AA438" s="36"/>
    </row>
    <row r="439" spans="18:27" s="64" customFormat="1">
      <c r="R439" s="36"/>
      <c r="S439" s="36"/>
      <c r="T439" s="36"/>
      <c r="U439" s="36"/>
      <c r="V439" s="36"/>
      <c r="W439" s="36"/>
      <c r="X439" s="36"/>
      <c r="Y439" s="36"/>
      <c r="Z439" s="36"/>
      <c r="AA439" s="36"/>
    </row>
    <row r="440" spans="18:27" s="64" customFormat="1">
      <c r="R440" s="36"/>
      <c r="S440" s="36"/>
      <c r="T440" s="36"/>
      <c r="U440" s="36"/>
      <c r="V440" s="36"/>
      <c r="W440" s="36"/>
      <c r="X440" s="36"/>
      <c r="Y440" s="36"/>
      <c r="Z440" s="36"/>
      <c r="AA440" s="36"/>
    </row>
    <row r="441" spans="18:27" s="64" customFormat="1">
      <c r="R441" s="36"/>
      <c r="S441" s="36"/>
      <c r="T441" s="36"/>
      <c r="U441" s="36"/>
      <c r="V441" s="36"/>
      <c r="W441" s="36"/>
      <c r="X441" s="36"/>
      <c r="Y441" s="36"/>
      <c r="Z441" s="36"/>
      <c r="AA441" s="36"/>
    </row>
    <row r="442" spans="18:27" s="64" customFormat="1">
      <c r="R442" s="36"/>
      <c r="S442" s="36"/>
      <c r="T442" s="36"/>
      <c r="U442" s="36"/>
      <c r="V442" s="36"/>
      <c r="W442" s="36"/>
      <c r="X442" s="36"/>
      <c r="Y442" s="36"/>
      <c r="Z442" s="36"/>
      <c r="AA442" s="36"/>
    </row>
    <row r="443" spans="18:27" s="64" customFormat="1">
      <c r="R443" s="36"/>
      <c r="S443" s="36"/>
      <c r="T443" s="36"/>
      <c r="U443" s="36"/>
      <c r="V443" s="36"/>
      <c r="W443" s="36"/>
      <c r="X443" s="36"/>
      <c r="Y443" s="36"/>
      <c r="Z443" s="36"/>
      <c r="AA443" s="36"/>
    </row>
    <row r="444" spans="18:27" s="64" customFormat="1">
      <c r="R444" s="36"/>
      <c r="S444" s="36"/>
      <c r="T444" s="36"/>
      <c r="U444" s="36"/>
      <c r="V444" s="36"/>
      <c r="W444" s="36"/>
      <c r="X444" s="36"/>
      <c r="Y444" s="36"/>
      <c r="Z444" s="36"/>
      <c r="AA444" s="36"/>
    </row>
    <row r="445" spans="18:27" s="64" customFormat="1">
      <c r="R445" s="36"/>
      <c r="S445" s="36"/>
      <c r="T445" s="36"/>
      <c r="U445" s="36"/>
      <c r="V445" s="36"/>
      <c r="W445" s="36"/>
      <c r="X445" s="36"/>
      <c r="Y445" s="36"/>
      <c r="Z445" s="36"/>
      <c r="AA445" s="36"/>
    </row>
    <row r="446" spans="18:27" s="64" customFormat="1">
      <c r="R446" s="36"/>
      <c r="S446" s="36"/>
      <c r="T446" s="36"/>
      <c r="U446" s="36"/>
      <c r="V446" s="36"/>
      <c r="W446" s="36"/>
      <c r="X446" s="36"/>
      <c r="Y446" s="36"/>
      <c r="Z446" s="36"/>
      <c r="AA446" s="36"/>
    </row>
    <row r="447" spans="18:27" s="64" customFormat="1">
      <c r="R447" s="36"/>
      <c r="S447" s="36"/>
      <c r="T447" s="36"/>
      <c r="U447" s="36"/>
      <c r="V447" s="36"/>
      <c r="W447" s="36"/>
      <c r="X447" s="36"/>
      <c r="Y447" s="36"/>
      <c r="Z447" s="36"/>
      <c r="AA447" s="36"/>
    </row>
    <row r="448" spans="18:27" s="64" customFormat="1">
      <c r="R448" s="36"/>
      <c r="S448" s="36"/>
      <c r="T448" s="36"/>
      <c r="U448" s="36"/>
      <c r="V448" s="36"/>
      <c r="W448" s="36"/>
      <c r="X448" s="36"/>
      <c r="Y448" s="36"/>
      <c r="Z448" s="36"/>
      <c r="AA448" s="36"/>
    </row>
    <row r="449" spans="18:27" s="64" customFormat="1">
      <c r="R449" s="36"/>
      <c r="S449" s="36"/>
      <c r="T449" s="36"/>
      <c r="U449" s="36"/>
      <c r="V449" s="36"/>
      <c r="W449" s="36"/>
      <c r="X449" s="36"/>
      <c r="Y449" s="36"/>
      <c r="Z449" s="36"/>
      <c r="AA449" s="36"/>
    </row>
    <row r="450" spans="18:27" s="64" customFormat="1">
      <c r="R450" s="36"/>
      <c r="S450" s="36"/>
      <c r="T450" s="36"/>
      <c r="U450" s="36"/>
      <c r="V450" s="36"/>
      <c r="W450" s="36"/>
      <c r="X450" s="36"/>
      <c r="Y450" s="36"/>
      <c r="Z450" s="36"/>
      <c r="AA450" s="36"/>
    </row>
    <row r="451" spans="18:27" s="64" customFormat="1">
      <c r="R451" s="36"/>
      <c r="S451" s="36"/>
      <c r="T451" s="36"/>
      <c r="U451" s="36"/>
      <c r="V451" s="36"/>
      <c r="W451" s="36"/>
      <c r="X451" s="36"/>
      <c r="Y451" s="36"/>
      <c r="Z451" s="36"/>
      <c r="AA451" s="36"/>
    </row>
    <row r="452" spans="18:27" s="64" customFormat="1">
      <c r="R452" s="36"/>
      <c r="S452" s="36"/>
      <c r="T452" s="36"/>
      <c r="U452" s="36"/>
      <c r="V452" s="36"/>
      <c r="W452" s="36"/>
      <c r="X452" s="36"/>
      <c r="Y452" s="36"/>
      <c r="Z452" s="36"/>
      <c r="AA452" s="36"/>
    </row>
    <row r="453" spans="18:27" s="64" customFormat="1">
      <c r="R453" s="36"/>
      <c r="S453" s="36"/>
      <c r="T453" s="36"/>
      <c r="U453" s="36"/>
      <c r="V453" s="36"/>
      <c r="W453" s="36"/>
      <c r="X453" s="36"/>
      <c r="Y453" s="36"/>
      <c r="Z453" s="36"/>
      <c r="AA453" s="36"/>
    </row>
    <row r="454" spans="18:27" s="64" customFormat="1">
      <c r="R454" s="36"/>
      <c r="S454" s="36"/>
      <c r="T454" s="36"/>
      <c r="U454" s="36"/>
      <c r="V454" s="36"/>
      <c r="W454" s="36"/>
      <c r="X454" s="36"/>
      <c r="Y454" s="36"/>
      <c r="Z454" s="36"/>
      <c r="AA454" s="36"/>
    </row>
    <row r="455" spans="18:27" s="64" customFormat="1">
      <c r="R455" s="36"/>
      <c r="S455" s="36"/>
      <c r="T455" s="36"/>
      <c r="U455" s="36"/>
      <c r="V455" s="36"/>
      <c r="W455" s="36"/>
      <c r="X455" s="36"/>
      <c r="Y455" s="36"/>
      <c r="Z455" s="36"/>
      <c r="AA455" s="36"/>
    </row>
    <row r="456" spans="18:27" s="64" customFormat="1">
      <c r="R456" s="36"/>
      <c r="S456" s="36"/>
      <c r="T456" s="36"/>
      <c r="U456" s="36"/>
      <c r="V456" s="36"/>
      <c r="W456" s="36"/>
      <c r="X456" s="36"/>
      <c r="Y456" s="36"/>
      <c r="Z456" s="36"/>
      <c r="AA456" s="36"/>
    </row>
    <row r="457" spans="18:27" s="64" customFormat="1">
      <c r="R457" s="36"/>
      <c r="S457" s="36"/>
      <c r="T457" s="36"/>
      <c r="U457" s="36"/>
      <c r="V457" s="36"/>
      <c r="W457" s="36"/>
      <c r="X457" s="36"/>
      <c r="Y457" s="36"/>
      <c r="Z457" s="36"/>
      <c r="AA457" s="36"/>
    </row>
    <row r="458" spans="18:27" s="64" customFormat="1">
      <c r="R458" s="36"/>
      <c r="S458" s="36"/>
      <c r="T458" s="36"/>
      <c r="U458" s="36"/>
      <c r="V458" s="36"/>
      <c r="W458" s="36"/>
      <c r="X458" s="36"/>
      <c r="Y458" s="36"/>
      <c r="Z458" s="36"/>
      <c r="AA458" s="36"/>
    </row>
    <row r="459" spans="18:27" s="64" customFormat="1">
      <c r="R459" s="36"/>
      <c r="S459" s="36"/>
      <c r="T459" s="36"/>
      <c r="U459" s="36"/>
      <c r="V459" s="36"/>
      <c r="W459" s="36"/>
      <c r="X459" s="36"/>
      <c r="Y459" s="36"/>
      <c r="Z459" s="36"/>
      <c r="AA459" s="36"/>
    </row>
    <row r="460" spans="18:27" s="64" customFormat="1">
      <c r="R460" s="36"/>
      <c r="S460" s="36"/>
      <c r="T460" s="36"/>
      <c r="U460" s="36"/>
      <c r="V460" s="36"/>
      <c r="W460" s="36"/>
      <c r="X460" s="36"/>
      <c r="Y460" s="36"/>
      <c r="Z460" s="36"/>
      <c r="AA460" s="36"/>
    </row>
    <row r="461" spans="18:27" s="64" customFormat="1">
      <c r="R461" s="36"/>
      <c r="S461" s="36"/>
      <c r="T461" s="36"/>
      <c r="U461" s="36"/>
      <c r="V461" s="36"/>
      <c r="W461" s="36"/>
      <c r="X461" s="36"/>
      <c r="Y461" s="36"/>
      <c r="Z461" s="36"/>
      <c r="AA461" s="36"/>
    </row>
    <row r="462" spans="18:27" s="64" customFormat="1">
      <c r="R462" s="36"/>
      <c r="S462" s="36"/>
      <c r="T462" s="36"/>
      <c r="U462" s="36"/>
      <c r="V462" s="36"/>
      <c r="W462" s="36"/>
      <c r="X462" s="36"/>
      <c r="Y462" s="36"/>
      <c r="Z462" s="36"/>
      <c r="AA462" s="36"/>
    </row>
    <row r="463" spans="18:27" s="64" customFormat="1">
      <c r="R463" s="36"/>
      <c r="S463" s="36"/>
      <c r="T463" s="36"/>
      <c r="U463" s="36"/>
      <c r="V463" s="36"/>
      <c r="W463" s="36"/>
      <c r="X463" s="36"/>
      <c r="Y463" s="36"/>
      <c r="Z463" s="36"/>
      <c r="AA463" s="36"/>
    </row>
    <row r="464" spans="18:27" s="64" customFormat="1">
      <c r="R464" s="36"/>
      <c r="S464" s="36"/>
      <c r="T464" s="36"/>
      <c r="U464" s="36"/>
      <c r="V464" s="36"/>
      <c r="W464" s="36"/>
      <c r="X464" s="36"/>
      <c r="Y464" s="36"/>
      <c r="Z464" s="36"/>
      <c r="AA464" s="36"/>
    </row>
    <row r="465" spans="18:27" s="64" customFormat="1">
      <c r="R465" s="36"/>
      <c r="S465" s="36"/>
      <c r="T465" s="36"/>
      <c r="U465" s="36"/>
      <c r="V465" s="36"/>
      <c r="W465" s="36"/>
      <c r="X465" s="36"/>
      <c r="Y465" s="36"/>
      <c r="Z465" s="36"/>
      <c r="AA465" s="36"/>
    </row>
    <row r="466" spans="18:27" s="64" customFormat="1">
      <c r="R466" s="36"/>
      <c r="S466" s="36"/>
      <c r="T466" s="36"/>
      <c r="U466" s="36"/>
      <c r="V466" s="36"/>
      <c r="W466" s="36"/>
      <c r="X466" s="36"/>
      <c r="Y466" s="36"/>
      <c r="Z466" s="36"/>
      <c r="AA466" s="36"/>
    </row>
    <row r="467" spans="18:27" s="64" customFormat="1">
      <c r="R467" s="36"/>
      <c r="S467" s="36"/>
      <c r="T467" s="36"/>
      <c r="U467" s="36"/>
      <c r="V467" s="36"/>
      <c r="W467" s="36"/>
      <c r="X467" s="36"/>
      <c r="Y467" s="36"/>
      <c r="Z467" s="36"/>
      <c r="AA467" s="36"/>
    </row>
    <row r="468" spans="18:27" s="64" customFormat="1">
      <c r="R468" s="36"/>
      <c r="S468" s="36"/>
      <c r="T468" s="36"/>
      <c r="U468" s="36"/>
      <c r="V468" s="36"/>
      <c r="W468" s="36"/>
      <c r="X468" s="36"/>
      <c r="Y468" s="36"/>
      <c r="Z468" s="36"/>
      <c r="AA468" s="36"/>
    </row>
    <row r="469" spans="18:27" s="64" customFormat="1">
      <c r="R469" s="36"/>
      <c r="S469" s="36"/>
      <c r="T469" s="36"/>
      <c r="U469" s="36"/>
      <c r="V469" s="36"/>
      <c r="W469" s="36"/>
      <c r="X469" s="36"/>
      <c r="Y469" s="36"/>
      <c r="Z469" s="36"/>
      <c r="AA469" s="36"/>
    </row>
    <row r="470" spans="18:27" s="64" customFormat="1">
      <c r="R470" s="36"/>
      <c r="S470" s="36"/>
      <c r="T470" s="36"/>
      <c r="U470" s="36"/>
      <c r="V470" s="36"/>
      <c r="W470" s="36"/>
      <c r="X470" s="36"/>
      <c r="Y470" s="36"/>
      <c r="Z470" s="36"/>
      <c r="AA470" s="36"/>
    </row>
    <row r="471" spans="18:27" s="64" customFormat="1">
      <c r="R471" s="36"/>
      <c r="S471" s="36"/>
      <c r="T471" s="36"/>
      <c r="U471" s="36"/>
      <c r="V471" s="36"/>
      <c r="W471" s="36"/>
      <c r="X471" s="36"/>
      <c r="Y471" s="36"/>
      <c r="Z471" s="36"/>
      <c r="AA471" s="36"/>
    </row>
    <row r="472" spans="18:27" s="64" customFormat="1">
      <c r="R472" s="36"/>
      <c r="S472" s="36"/>
      <c r="T472" s="36"/>
      <c r="U472" s="36"/>
      <c r="V472" s="36"/>
      <c r="W472" s="36"/>
      <c r="X472" s="36"/>
      <c r="Y472" s="36"/>
      <c r="Z472" s="36"/>
      <c r="AA472" s="36"/>
    </row>
    <row r="473" spans="18:27" s="64" customFormat="1">
      <c r="R473" s="36"/>
      <c r="S473" s="36"/>
      <c r="T473" s="36"/>
      <c r="U473" s="36"/>
      <c r="V473" s="36"/>
      <c r="W473" s="36"/>
      <c r="X473" s="36"/>
      <c r="Y473" s="36"/>
      <c r="Z473" s="36"/>
      <c r="AA473" s="36"/>
    </row>
    <row r="474" spans="18:27" s="64" customFormat="1">
      <c r="R474" s="36"/>
      <c r="S474" s="36"/>
      <c r="T474" s="36"/>
      <c r="U474" s="36"/>
      <c r="V474" s="36"/>
      <c r="W474" s="36"/>
      <c r="X474" s="36"/>
      <c r="Y474" s="36"/>
      <c r="Z474" s="36"/>
      <c r="AA474" s="36"/>
    </row>
    <row r="475" spans="18:27" s="64" customFormat="1">
      <c r="R475" s="36"/>
      <c r="S475" s="36"/>
      <c r="T475" s="36"/>
      <c r="U475" s="36"/>
      <c r="V475" s="36"/>
      <c r="W475" s="36"/>
      <c r="X475" s="36"/>
      <c r="Y475" s="36"/>
      <c r="Z475" s="36"/>
      <c r="AA475" s="36"/>
    </row>
    <row r="476" spans="18:27" s="64" customFormat="1">
      <c r="R476" s="36"/>
      <c r="S476" s="36"/>
      <c r="T476" s="36"/>
      <c r="U476" s="36"/>
      <c r="V476" s="36"/>
      <c r="W476" s="36"/>
      <c r="X476" s="36"/>
      <c r="Y476" s="36"/>
      <c r="Z476" s="36"/>
      <c r="AA476" s="36"/>
    </row>
    <row r="477" spans="18:27" s="64" customFormat="1">
      <c r="R477" s="36"/>
      <c r="S477" s="36"/>
      <c r="T477" s="36"/>
      <c r="U477" s="36"/>
      <c r="V477" s="36"/>
      <c r="W477" s="36"/>
      <c r="X477" s="36"/>
      <c r="Y477" s="36"/>
      <c r="Z477" s="36"/>
      <c r="AA477" s="36"/>
    </row>
    <row r="478" spans="18:27" s="64" customFormat="1">
      <c r="R478" s="36"/>
      <c r="S478" s="36"/>
      <c r="T478" s="36"/>
      <c r="U478" s="36"/>
      <c r="V478" s="36"/>
      <c r="W478" s="36"/>
      <c r="X478" s="36"/>
      <c r="Y478" s="36"/>
      <c r="Z478" s="36"/>
      <c r="AA478" s="36"/>
    </row>
    <row r="479" spans="18:27" s="64" customFormat="1">
      <c r="R479" s="36"/>
      <c r="S479" s="36"/>
      <c r="T479" s="36"/>
      <c r="U479" s="36"/>
      <c r="V479" s="36"/>
      <c r="W479" s="36"/>
      <c r="X479" s="36"/>
      <c r="Y479" s="36"/>
      <c r="Z479" s="36"/>
      <c r="AA479" s="36"/>
    </row>
    <row r="480" spans="18:27" s="64" customFormat="1">
      <c r="R480" s="36"/>
      <c r="S480" s="36"/>
      <c r="T480" s="36"/>
      <c r="U480" s="36"/>
      <c r="V480" s="36"/>
      <c r="W480" s="36"/>
      <c r="X480" s="36"/>
      <c r="Y480" s="36"/>
      <c r="Z480" s="36"/>
      <c r="AA480" s="36"/>
    </row>
    <row r="481" spans="18:27" s="64" customFormat="1">
      <c r="R481" s="36"/>
      <c r="S481" s="36"/>
      <c r="T481" s="36"/>
      <c r="U481" s="36"/>
      <c r="V481" s="36"/>
      <c r="W481" s="36"/>
      <c r="X481" s="36"/>
      <c r="Y481" s="36"/>
      <c r="Z481" s="36"/>
      <c r="AA481" s="36"/>
    </row>
    <row r="482" spans="18:27" s="64" customFormat="1">
      <c r="R482" s="36"/>
      <c r="S482" s="36"/>
      <c r="T482" s="36"/>
      <c r="U482" s="36"/>
      <c r="V482" s="36"/>
      <c r="W482" s="36"/>
      <c r="X482" s="36"/>
      <c r="Y482" s="36"/>
      <c r="Z482" s="36"/>
      <c r="AA482" s="36"/>
    </row>
    <row r="483" spans="18:27" s="64" customFormat="1">
      <c r="R483" s="36"/>
      <c r="S483" s="36"/>
      <c r="T483" s="36"/>
      <c r="U483" s="36"/>
      <c r="V483" s="36"/>
      <c r="W483" s="36"/>
      <c r="X483" s="36"/>
      <c r="Y483" s="36"/>
      <c r="Z483" s="36"/>
      <c r="AA483" s="36"/>
    </row>
    <row r="484" spans="18:27" s="64" customFormat="1">
      <c r="R484" s="36"/>
      <c r="S484" s="36"/>
      <c r="T484" s="36"/>
      <c r="U484" s="36"/>
      <c r="V484" s="36"/>
      <c r="W484" s="36"/>
      <c r="X484" s="36"/>
      <c r="Y484" s="36"/>
      <c r="Z484" s="36"/>
      <c r="AA484" s="36"/>
    </row>
    <row r="485" spans="18:27" s="64" customFormat="1">
      <c r="R485" s="36"/>
      <c r="S485" s="36"/>
      <c r="T485" s="36"/>
      <c r="U485" s="36"/>
      <c r="V485" s="36"/>
      <c r="W485" s="36"/>
      <c r="X485" s="36"/>
      <c r="Y485" s="36"/>
      <c r="Z485" s="36"/>
      <c r="AA485" s="36"/>
    </row>
    <row r="486" spans="18:27" s="64" customFormat="1">
      <c r="R486" s="36"/>
      <c r="S486" s="36"/>
      <c r="T486" s="36"/>
      <c r="U486" s="36"/>
      <c r="V486" s="36"/>
      <c r="W486" s="36"/>
      <c r="X486" s="36"/>
      <c r="Y486" s="36"/>
      <c r="Z486" s="36"/>
      <c r="AA486" s="36"/>
    </row>
    <row r="487" spans="18:27" s="64" customFormat="1">
      <c r="R487" s="36"/>
      <c r="S487" s="36"/>
      <c r="T487" s="36"/>
      <c r="U487" s="36"/>
      <c r="V487" s="36"/>
      <c r="W487" s="36"/>
      <c r="X487" s="36"/>
      <c r="Y487" s="36"/>
      <c r="Z487" s="36"/>
      <c r="AA487" s="36"/>
    </row>
    <row r="488" spans="18:27" s="64" customFormat="1">
      <c r="R488" s="36"/>
      <c r="S488" s="36"/>
      <c r="T488" s="36"/>
      <c r="U488" s="36"/>
      <c r="V488" s="36"/>
      <c r="W488" s="36"/>
      <c r="X488" s="36"/>
      <c r="Y488" s="36"/>
      <c r="Z488" s="36"/>
      <c r="AA488" s="36"/>
    </row>
    <row r="489" spans="18:27" s="64" customFormat="1">
      <c r="R489" s="36"/>
      <c r="S489" s="36"/>
      <c r="T489" s="36"/>
      <c r="U489" s="36"/>
      <c r="V489" s="36"/>
      <c r="W489" s="36"/>
      <c r="X489" s="36"/>
      <c r="Y489" s="36"/>
      <c r="Z489" s="36"/>
      <c r="AA489" s="36"/>
    </row>
    <row r="490" spans="18:27" s="64" customFormat="1">
      <c r="R490" s="36"/>
      <c r="S490" s="36"/>
      <c r="T490" s="36"/>
      <c r="U490" s="36"/>
      <c r="V490" s="36"/>
      <c r="W490" s="36"/>
      <c r="X490" s="36"/>
      <c r="Y490" s="36"/>
      <c r="Z490" s="36"/>
      <c r="AA490" s="36"/>
    </row>
    <row r="491" spans="18:27" s="64" customFormat="1">
      <c r="R491" s="36"/>
      <c r="S491" s="36"/>
      <c r="T491" s="36"/>
      <c r="U491" s="36"/>
      <c r="V491" s="36"/>
      <c r="W491" s="36"/>
      <c r="X491" s="36"/>
      <c r="Y491" s="36"/>
      <c r="Z491" s="36"/>
      <c r="AA491" s="36"/>
    </row>
    <row r="492" spans="18:27" s="64" customFormat="1">
      <c r="R492" s="36"/>
      <c r="S492" s="36"/>
      <c r="T492" s="36"/>
      <c r="U492" s="36"/>
      <c r="V492" s="36"/>
      <c r="W492" s="36"/>
      <c r="X492" s="36"/>
      <c r="Y492" s="36"/>
      <c r="Z492" s="36"/>
      <c r="AA492" s="36"/>
    </row>
    <row r="493" spans="18:27" s="64" customFormat="1">
      <c r="R493" s="36"/>
      <c r="S493" s="36"/>
      <c r="T493" s="36"/>
      <c r="U493" s="36"/>
      <c r="V493" s="36"/>
      <c r="W493" s="36"/>
      <c r="X493" s="36"/>
      <c r="Y493" s="36"/>
      <c r="Z493" s="36"/>
      <c r="AA493" s="36"/>
    </row>
    <row r="494" spans="18:27" s="64" customFormat="1">
      <c r="R494" s="36"/>
      <c r="S494" s="36"/>
      <c r="T494" s="36"/>
      <c r="U494" s="36"/>
      <c r="V494" s="36"/>
      <c r="W494" s="36"/>
      <c r="X494" s="36"/>
      <c r="Y494" s="36"/>
      <c r="Z494" s="36"/>
      <c r="AA494" s="36"/>
    </row>
    <row r="495" spans="18:27" s="64" customFormat="1">
      <c r="R495" s="36"/>
      <c r="S495" s="36"/>
      <c r="T495" s="36"/>
      <c r="U495" s="36"/>
      <c r="V495" s="36"/>
      <c r="W495" s="36"/>
      <c r="X495" s="36"/>
      <c r="Y495" s="36"/>
      <c r="Z495" s="36"/>
      <c r="AA495" s="36"/>
    </row>
    <row r="496" spans="18:27" s="64" customFormat="1">
      <c r="R496" s="36"/>
      <c r="S496" s="36"/>
      <c r="T496" s="36"/>
      <c r="U496" s="36"/>
      <c r="V496" s="36"/>
      <c r="W496" s="36"/>
      <c r="X496" s="36"/>
      <c r="Y496" s="36"/>
      <c r="Z496" s="36"/>
      <c r="AA496" s="36"/>
    </row>
    <row r="497" spans="18:27" s="64" customFormat="1">
      <c r="R497" s="36"/>
      <c r="S497" s="36"/>
      <c r="T497" s="36"/>
      <c r="U497" s="36"/>
      <c r="V497" s="36"/>
      <c r="W497" s="36"/>
      <c r="X497" s="36"/>
      <c r="Y497" s="36"/>
      <c r="Z497" s="36"/>
      <c r="AA497" s="36"/>
    </row>
    <row r="498" spans="18:27" s="64" customFormat="1">
      <c r="R498" s="36"/>
      <c r="S498" s="36"/>
      <c r="T498" s="36"/>
      <c r="U498" s="36"/>
      <c r="V498" s="36"/>
      <c r="W498" s="36"/>
      <c r="X498" s="36"/>
      <c r="Y498" s="36"/>
      <c r="Z498" s="36"/>
      <c r="AA498" s="36"/>
    </row>
    <row r="499" spans="18:27" s="64" customFormat="1">
      <c r="R499" s="36"/>
      <c r="S499" s="36"/>
      <c r="T499" s="36"/>
      <c r="U499" s="36"/>
      <c r="V499" s="36"/>
      <c r="W499" s="36"/>
      <c r="X499" s="36"/>
      <c r="Y499" s="36"/>
      <c r="Z499" s="36"/>
      <c r="AA499" s="36"/>
    </row>
    <row r="500" spans="18:27" s="64" customFormat="1">
      <c r="R500" s="36"/>
      <c r="S500" s="36"/>
      <c r="T500" s="36"/>
      <c r="U500" s="36"/>
      <c r="V500" s="36"/>
      <c r="W500" s="36"/>
      <c r="X500" s="36"/>
      <c r="Y500" s="36"/>
      <c r="Z500" s="36"/>
      <c r="AA500" s="36"/>
    </row>
    <row r="501" spans="18:27" s="64" customFormat="1">
      <c r="R501" s="36"/>
      <c r="S501" s="36"/>
      <c r="T501" s="36"/>
      <c r="U501" s="36"/>
      <c r="V501" s="36"/>
      <c r="W501" s="36"/>
      <c r="X501" s="36"/>
      <c r="Y501" s="36"/>
      <c r="Z501" s="36"/>
      <c r="AA501" s="36"/>
    </row>
    <row r="502" spans="18:27" s="64" customFormat="1">
      <c r="R502" s="36"/>
      <c r="S502" s="36"/>
      <c r="T502" s="36"/>
      <c r="U502" s="36"/>
      <c r="V502" s="36"/>
      <c r="W502" s="36"/>
      <c r="X502" s="36"/>
      <c r="Y502" s="36"/>
      <c r="Z502" s="36"/>
      <c r="AA502" s="36"/>
    </row>
    <row r="503" spans="18:27" s="64" customFormat="1">
      <c r="R503" s="36"/>
      <c r="S503" s="36"/>
      <c r="T503" s="36"/>
      <c r="U503" s="36"/>
      <c r="V503" s="36"/>
      <c r="W503" s="36"/>
      <c r="X503" s="36"/>
      <c r="Y503" s="36"/>
      <c r="Z503" s="36"/>
      <c r="AA503" s="36"/>
    </row>
    <row r="504" spans="18:27" s="64" customFormat="1">
      <c r="R504" s="36"/>
      <c r="S504" s="36"/>
      <c r="T504" s="36"/>
      <c r="U504" s="36"/>
      <c r="V504" s="36"/>
      <c r="W504" s="36"/>
      <c r="X504" s="36"/>
      <c r="Y504" s="36"/>
      <c r="Z504" s="36"/>
      <c r="AA504" s="36"/>
    </row>
    <row r="505" spans="18:27" s="64" customFormat="1">
      <c r="R505" s="36"/>
      <c r="S505" s="36"/>
      <c r="T505" s="36"/>
      <c r="U505" s="36"/>
      <c r="V505" s="36"/>
      <c r="W505" s="36"/>
      <c r="X505" s="36"/>
      <c r="Y505" s="36"/>
      <c r="Z505" s="36"/>
      <c r="AA505" s="36"/>
    </row>
    <row r="506" spans="18:27" s="64" customFormat="1">
      <c r="R506" s="36"/>
      <c r="S506" s="36"/>
      <c r="T506" s="36"/>
      <c r="U506" s="36"/>
      <c r="V506" s="36"/>
      <c r="W506" s="36"/>
      <c r="X506" s="36"/>
      <c r="Y506" s="36"/>
      <c r="Z506" s="36"/>
      <c r="AA506" s="36"/>
    </row>
    <row r="507" spans="18:27" s="64" customFormat="1">
      <c r="R507" s="36"/>
      <c r="S507" s="36"/>
      <c r="T507" s="36"/>
      <c r="U507" s="36"/>
      <c r="V507" s="36"/>
      <c r="W507" s="36"/>
      <c r="X507" s="36"/>
      <c r="Y507" s="36"/>
      <c r="Z507" s="36"/>
      <c r="AA507" s="36"/>
    </row>
    <row r="508" spans="18:27" s="64" customFormat="1">
      <c r="R508" s="36"/>
      <c r="S508" s="36"/>
      <c r="T508" s="36"/>
      <c r="U508" s="36"/>
      <c r="V508" s="36"/>
      <c r="W508" s="36"/>
      <c r="X508" s="36"/>
      <c r="Y508" s="36"/>
      <c r="Z508" s="36"/>
      <c r="AA508" s="36"/>
    </row>
    <row r="509" spans="18:27" s="64" customFormat="1">
      <c r="R509" s="36"/>
      <c r="S509" s="36"/>
      <c r="T509" s="36"/>
      <c r="U509" s="36"/>
      <c r="V509" s="36"/>
      <c r="W509" s="36"/>
      <c r="X509" s="36"/>
      <c r="Y509" s="36"/>
      <c r="Z509" s="36"/>
      <c r="AA509" s="36"/>
    </row>
    <row r="510" spans="18:27" s="64" customFormat="1">
      <c r="R510" s="36"/>
      <c r="S510" s="36"/>
      <c r="T510" s="36"/>
      <c r="U510" s="36"/>
      <c r="V510" s="36"/>
      <c r="W510" s="36"/>
      <c r="X510" s="36"/>
      <c r="Y510" s="36"/>
      <c r="Z510" s="36"/>
      <c r="AA510" s="36"/>
    </row>
    <row r="511" spans="18:27" s="64" customFormat="1">
      <c r="R511" s="36"/>
      <c r="S511" s="36"/>
      <c r="T511" s="36"/>
      <c r="U511" s="36"/>
      <c r="V511" s="36"/>
      <c r="W511" s="36"/>
      <c r="X511" s="36"/>
      <c r="Y511" s="36"/>
      <c r="Z511" s="36"/>
      <c r="AA511" s="36"/>
    </row>
    <row r="512" spans="18:27" s="64" customFormat="1">
      <c r="R512" s="36"/>
      <c r="S512" s="36"/>
      <c r="T512" s="36"/>
      <c r="U512" s="36"/>
      <c r="V512" s="36"/>
      <c r="W512" s="36"/>
      <c r="X512" s="36"/>
      <c r="Y512" s="36"/>
      <c r="Z512" s="36"/>
      <c r="AA512" s="36"/>
    </row>
    <row r="513" spans="18:27" s="64" customFormat="1">
      <c r="R513" s="36"/>
      <c r="S513" s="36"/>
      <c r="T513" s="36"/>
      <c r="U513" s="36"/>
      <c r="V513" s="36"/>
      <c r="W513" s="36"/>
      <c r="X513" s="36"/>
      <c r="Y513" s="36"/>
      <c r="Z513" s="36"/>
      <c r="AA513" s="36"/>
    </row>
    <row r="514" spans="18:27" s="64" customFormat="1">
      <c r="R514" s="36"/>
      <c r="S514" s="36"/>
      <c r="T514" s="36"/>
      <c r="U514" s="36"/>
      <c r="V514" s="36"/>
      <c r="W514" s="36"/>
      <c r="X514" s="36"/>
      <c r="Y514" s="36"/>
      <c r="Z514" s="36"/>
      <c r="AA514" s="36"/>
    </row>
    <row r="515" spans="18:27" s="64" customFormat="1">
      <c r="R515" s="36"/>
      <c r="S515" s="36"/>
      <c r="T515" s="36"/>
      <c r="U515" s="36"/>
      <c r="V515" s="36"/>
      <c r="W515" s="36"/>
      <c r="X515" s="36"/>
      <c r="Y515" s="36"/>
      <c r="Z515" s="36"/>
      <c r="AA515" s="36"/>
    </row>
    <row r="516" spans="18:27" s="64" customFormat="1">
      <c r="R516" s="36"/>
      <c r="S516" s="36"/>
      <c r="T516" s="36"/>
      <c r="U516" s="36"/>
      <c r="V516" s="36"/>
      <c r="W516" s="36"/>
      <c r="X516" s="36"/>
      <c r="Y516" s="36"/>
      <c r="Z516" s="36"/>
      <c r="AA516" s="36"/>
    </row>
    <row r="517" spans="18:27" s="64" customFormat="1">
      <c r="R517" s="36"/>
      <c r="S517" s="36"/>
      <c r="T517" s="36"/>
      <c r="U517" s="36"/>
      <c r="V517" s="36"/>
      <c r="W517" s="36"/>
      <c r="X517" s="36"/>
      <c r="Y517" s="36"/>
      <c r="Z517" s="36"/>
      <c r="AA517" s="36"/>
    </row>
    <row r="518" spans="18:27" s="64" customFormat="1">
      <c r="R518" s="36"/>
      <c r="S518" s="36"/>
      <c r="T518" s="36"/>
      <c r="U518" s="36"/>
      <c r="V518" s="36"/>
      <c r="W518" s="36"/>
      <c r="X518" s="36"/>
      <c r="Y518" s="36"/>
      <c r="Z518" s="36"/>
      <c r="AA518" s="36"/>
    </row>
    <row r="519" spans="18:27" s="64" customFormat="1">
      <c r="R519" s="36"/>
      <c r="S519" s="36"/>
      <c r="T519" s="36"/>
      <c r="U519" s="36"/>
      <c r="V519" s="36"/>
      <c r="W519" s="36"/>
      <c r="X519" s="36"/>
      <c r="Y519" s="36"/>
      <c r="Z519" s="36"/>
      <c r="AA519" s="36"/>
    </row>
    <row r="520" spans="18:27" s="64" customFormat="1">
      <c r="R520" s="36"/>
      <c r="S520" s="36"/>
      <c r="T520" s="36"/>
      <c r="U520" s="36"/>
      <c r="V520" s="36"/>
      <c r="W520" s="36"/>
      <c r="X520" s="36"/>
      <c r="Y520" s="36"/>
      <c r="Z520" s="36"/>
      <c r="AA520" s="36"/>
    </row>
    <row r="521" spans="18:27" s="64" customFormat="1">
      <c r="R521" s="36"/>
      <c r="S521" s="36"/>
      <c r="T521" s="36"/>
      <c r="U521" s="36"/>
      <c r="V521" s="36"/>
      <c r="W521" s="36"/>
      <c r="X521" s="36"/>
      <c r="Y521" s="36"/>
      <c r="Z521" s="36"/>
      <c r="AA521" s="36"/>
    </row>
    <row r="522" spans="18:27" s="64" customFormat="1">
      <c r="R522" s="36"/>
      <c r="S522" s="36"/>
      <c r="T522" s="36"/>
      <c r="U522" s="36"/>
      <c r="V522" s="36"/>
      <c r="W522" s="36"/>
      <c r="X522" s="36"/>
      <c r="Y522" s="36"/>
      <c r="Z522" s="36"/>
      <c r="AA522" s="36"/>
    </row>
    <row r="523" spans="18:27" s="64" customFormat="1">
      <c r="R523" s="36"/>
      <c r="S523" s="36"/>
      <c r="T523" s="36"/>
      <c r="U523" s="36"/>
      <c r="V523" s="36"/>
      <c r="W523" s="36"/>
      <c r="X523" s="36"/>
      <c r="Y523" s="36"/>
      <c r="Z523" s="36"/>
      <c r="AA523" s="36"/>
    </row>
    <row r="524" spans="18:27" s="64" customFormat="1">
      <c r="R524" s="36"/>
      <c r="S524" s="36"/>
      <c r="T524" s="36"/>
      <c r="U524" s="36"/>
      <c r="V524" s="36"/>
      <c r="W524" s="36"/>
      <c r="X524" s="36"/>
      <c r="Y524" s="36"/>
      <c r="Z524" s="36"/>
      <c r="AA524" s="36"/>
    </row>
    <row r="525" spans="18:27" s="64" customFormat="1">
      <c r="R525" s="36"/>
      <c r="S525" s="36"/>
      <c r="T525" s="36"/>
      <c r="U525" s="36"/>
      <c r="V525" s="36"/>
      <c r="W525" s="36"/>
      <c r="X525" s="36"/>
      <c r="Y525" s="36"/>
      <c r="Z525" s="36"/>
      <c r="AA525" s="36"/>
    </row>
    <row r="526" spans="18:27" s="64" customFormat="1">
      <c r="R526" s="36"/>
      <c r="S526" s="36"/>
      <c r="T526" s="36"/>
      <c r="U526" s="36"/>
      <c r="V526" s="36"/>
      <c r="W526" s="36"/>
      <c r="X526" s="36"/>
      <c r="Y526" s="36"/>
      <c r="Z526" s="36"/>
      <c r="AA526" s="36"/>
    </row>
    <row r="527" spans="18:27" s="64" customFormat="1">
      <c r="R527" s="36"/>
      <c r="S527" s="36"/>
      <c r="T527" s="36"/>
      <c r="U527" s="36"/>
      <c r="V527" s="36"/>
      <c r="W527" s="36"/>
      <c r="X527" s="36"/>
      <c r="Y527" s="36"/>
      <c r="Z527" s="36"/>
      <c r="AA527" s="36"/>
    </row>
    <row r="528" spans="18:27" s="64" customFormat="1">
      <c r="R528" s="36"/>
      <c r="S528" s="36"/>
      <c r="T528" s="36"/>
      <c r="U528" s="36"/>
      <c r="V528" s="36"/>
      <c r="W528" s="36"/>
      <c r="X528" s="36"/>
      <c r="Y528" s="36"/>
      <c r="Z528" s="36"/>
      <c r="AA528" s="36"/>
    </row>
    <row r="529" spans="18:27" s="64" customFormat="1">
      <c r="R529" s="36"/>
      <c r="S529" s="36"/>
      <c r="T529" s="36"/>
      <c r="U529" s="36"/>
      <c r="V529" s="36"/>
      <c r="W529" s="36"/>
      <c r="X529" s="36"/>
      <c r="Y529" s="36"/>
      <c r="Z529" s="36"/>
      <c r="AA529" s="36"/>
    </row>
    <row r="530" spans="18:27" s="64" customFormat="1">
      <c r="R530" s="36"/>
      <c r="S530" s="36"/>
      <c r="T530" s="36"/>
      <c r="U530" s="36"/>
      <c r="V530" s="36"/>
      <c r="W530" s="36"/>
      <c r="X530" s="36"/>
      <c r="Y530" s="36"/>
      <c r="Z530" s="36"/>
      <c r="AA530" s="36"/>
    </row>
    <row r="531" spans="18:27" s="64" customFormat="1">
      <c r="R531" s="36"/>
      <c r="S531" s="36"/>
      <c r="T531" s="36"/>
      <c r="U531" s="36"/>
      <c r="V531" s="36"/>
      <c r="W531" s="36"/>
      <c r="X531" s="36"/>
      <c r="Y531" s="36"/>
      <c r="Z531" s="36"/>
      <c r="AA531" s="36"/>
    </row>
    <row r="532" spans="18:27" s="64" customFormat="1">
      <c r="R532" s="36"/>
      <c r="S532" s="36"/>
      <c r="T532" s="36"/>
      <c r="U532" s="36"/>
      <c r="V532" s="36"/>
      <c r="W532" s="36"/>
      <c r="X532" s="36"/>
      <c r="Y532" s="36"/>
      <c r="Z532" s="36"/>
      <c r="AA532" s="36"/>
    </row>
    <row r="533" spans="18:27" s="64" customFormat="1">
      <c r="R533" s="36"/>
      <c r="S533" s="36"/>
      <c r="T533" s="36"/>
      <c r="U533" s="36"/>
      <c r="V533" s="36"/>
      <c r="W533" s="36"/>
      <c r="X533" s="36"/>
      <c r="Y533" s="36"/>
      <c r="Z533" s="36"/>
      <c r="AA533" s="36"/>
    </row>
    <row r="534" spans="18:27" s="64" customFormat="1">
      <c r="R534" s="36"/>
      <c r="S534" s="36"/>
      <c r="T534" s="36"/>
      <c r="U534" s="36"/>
      <c r="V534" s="36"/>
      <c r="W534" s="36"/>
      <c r="X534" s="36"/>
      <c r="Y534" s="36"/>
      <c r="Z534" s="36"/>
      <c r="AA534" s="36"/>
    </row>
    <row r="535" spans="18:27" s="64" customFormat="1">
      <c r="R535" s="36"/>
      <c r="S535" s="36"/>
      <c r="T535" s="36"/>
      <c r="U535" s="36"/>
      <c r="V535" s="36"/>
      <c r="W535" s="36"/>
      <c r="X535" s="36"/>
      <c r="Y535" s="36"/>
      <c r="Z535" s="36"/>
      <c r="AA535" s="36"/>
    </row>
    <row r="536" spans="18:27" s="64" customFormat="1">
      <c r="R536" s="36"/>
      <c r="S536" s="36"/>
      <c r="T536" s="36"/>
      <c r="U536" s="36"/>
      <c r="V536" s="36"/>
      <c r="W536" s="36"/>
      <c r="X536" s="36"/>
      <c r="Y536" s="36"/>
      <c r="Z536" s="36"/>
      <c r="AA536" s="36"/>
    </row>
    <row r="537" spans="18:27" s="64" customFormat="1">
      <c r="R537" s="36"/>
      <c r="S537" s="36"/>
      <c r="T537" s="36"/>
      <c r="U537" s="36"/>
      <c r="V537" s="36"/>
      <c r="W537" s="36"/>
      <c r="X537" s="36"/>
      <c r="Y537" s="36"/>
      <c r="Z537" s="36"/>
      <c r="AA537" s="36"/>
    </row>
    <row r="538" spans="18:27" s="64" customFormat="1">
      <c r="R538" s="36"/>
      <c r="S538" s="36"/>
      <c r="T538" s="36"/>
      <c r="U538" s="36"/>
      <c r="V538" s="36"/>
      <c r="W538" s="36"/>
      <c r="X538" s="36"/>
      <c r="Y538" s="36"/>
      <c r="Z538" s="36"/>
      <c r="AA538" s="36"/>
    </row>
    <row r="539" spans="18:27" s="64" customFormat="1">
      <c r="R539" s="36"/>
      <c r="S539" s="36"/>
      <c r="T539" s="36"/>
      <c r="U539" s="36"/>
      <c r="V539" s="36"/>
      <c r="W539" s="36"/>
      <c r="X539" s="36"/>
      <c r="Y539" s="36"/>
      <c r="Z539" s="36"/>
      <c r="AA539" s="36"/>
    </row>
    <row r="540" spans="18:27" s="64" customFormat="1">
      <c r="R540" s="36"/>
      <c r="S540" s="36"/>
      <c r="T540" s="36"/>
      <c r="U540" s="36"/>
      <c r="V540" s="36"/>
      <c r="W540" s="36"/>
      <c r="X540" s="36"/>
      <c r="Y540" s="36"/>
      <c r="Z540" s="36"/>
      <c r="AA540" s="36"/>
    </row>
    <row r="541" spans="18:27" s="64" customFormat="1">
      <c r="R541" s="36"/>
      <c r="S541" s="36"/>
      <c r="T541" s="36"/>
      <c r="U541" s="36"/>
      <c r="V541" s="36"/>
      <c r="W541" s="36"/>
      <c r="X541" s="36"/>
      <c r="Y541" s="36"/>
      <c r="Z541" s="36"/>
      <c r="AA541" s="36"/>
    </row>
    <row r="542" spans="18:27" s="64" customFormat="1">
      <c r="R542" s="36"/>
      <c r="S542" s="36"/>
      <c r="T542" s="36"/>
      <c r="U542" s="36"/>
      <c r="V542" s="36"/>
      <c r="W542" s="36"/>
      <c r="X542" s="36"/>
      <c r="Y542" s="36"/>
      <c r="Z542" s="36"/>
      <c r="AA542" s="36"/>
    </row>
    <row r="543" spans="18:27" s="64" customFormat="1">
      <c r="R543" s="36"/>
      <c r="S543" s="36"/>
      <c r="T543" s="36"/>
      <c r="U543" s="36"/>
      <c r="V543" s="36"/>
      <c r="W543" s="36"/>
      <c r="X543" s="36"/>
      <c r="Y543" s="36"/>
      <c r="Z543" s="36"/>
      <c r="AA543" s="36"/>
    </row>
    <row r="544" spans="18:27" s="64" customFormat="1">
      <c r="R544" s="36"/>
      <c r="S544" s="36"/>
      <c r="T544" s="36"/>
      <c r="U544" s="36"/>
      <c r="V544" s="36"/>
      <c r="W544" s="36"/>
      <c r="X544" s="36"/>
      <c r="Y544" s="36"/>
      <c r="Z544" s="36"/>
      <c r="AA544" s="36"/>
    </row>
    <row r="545" spans="18:27" s="64" customFormat="1">
      <c r="R545" s="36"/>
      <c r="S545" s="36"/>
      <c r="T545" s="36"/>
      <c r="U545" s="36"/>
      <c r="V545" s="36"/>
      <c r="W545" s="36"/>
      <c r="X545" s="36"/>
      <c r="Y545" s="36"/>
      <c r="Z545" s="36"/>
      <c r="AA545" s="36"/>
    </row>
    <row r="546" spans="18:27" s="64" customFormat="1">
      <c r="R546" s="36"/>
      <c r="S546" s="36"/>
      <c r="T546" s="36"/>
      <c r="U546" s="36"/>
      <c r="V546" s="36"/>
      <c r="W546" s="36"/>
      <c r="X546" s="36"/>
      <c r="Y546" s="36"/>
      <c r="Z546" s="36"/>
      <c r="AA546" s="36"/>
    </row>
    <row r="547" spans="18:27" s="64" customFormat="1">
      <c r="R547" s="36"/>
      <c r="S547" s="36"/>
      <c r="T547" s="36"/>
      <c r="U547" s="36"/>
      <c r="V547" s="36"/>
      <c r="W547" s="36"/>
      <c r="X547" s="36"/>
      <c r="Y547" s="36"/>
      <c r="Z547" s="36"/>
      <c r="AA547" s="36"/>
    </row>
    <row r="548" spans="18:27" s="64" customFormat="1">
      <c r="R548" s="36"/>
      <c r="S548" s="36"/>
      <c r="T548" s="36"/>
      <c r="U548" s="36"/>
      <c r="V548" s="36"/>
      <c r="W548" s="36"/>
      <c r="X548" s="36"/>
      <c r="Y548" s="36"/>
      <c r="Z548" s="36"/>
      <c r="AA548" s="36"/>
    </row>
    <row r="549" spans="18:27" s="64" customFormat="1">
      <c r="R549" s="36"/>
      <c r="S549" s="36"/>
      <c r="T549" s="36"/>
      <c r="U549" s="36"/>
      <c r="V549" s="36"/>
      <c r="W549" s="36"/>
      <c r="X549" s="36"/>
      <c r="Y549" s="36"/>
      <c r="Z549" s="36"/>
      <c r="AA549" s="36"/>
    </row>
    <row r="550" spans="18:27" s="64" customFormat="1">
      <c r="R550" s="36"/>
      <c r="S550" s="36"/>
      <c r="T550" s="36"/>
      <c r="U550" s="36"/>
      <c r="V550" s="36"/>
      <c r="W550" s="36"/>
      <c r="X550" s="36"/>
      <c r="Y550" s="36"/>
      <c r="Z550" s="36"/>
      <c r="AA550" s="36"/>
    </row>
    <row r="551" spans="18:27" s="64" customFormat="1">
      <c r="R551" s="36"/>
      <c r="S551" s="36"/>
      <c r="T551" s="36"/>
      <c r="U551" s="36"/>
      <c r="V551" s="36"/>
      <c r="W551" s="36"/>
      <c r="X551" s="36"/>
      <c r="Y551" s="36"/>
      <c r="Z551" s="36"/>
      <c r="AA551" s="36"/>
    </row>
    <row r="552" spans="18:27" s="64" customFormat="1">
      <c r="R552" s="36"/>
      <c r="S552" s="36"/>
      <c r="T552" s="36"/>
      <c r="U552" s="36"/>
      <c r="V552" s="36"/>
      <c r="W552" s="36"/>
      <c r="X552" s="36"/>
      <c r="Y552" s="36"/>
      <c r="Z552" s="36"/>
      <c r="AA552" s="36"/>
    </row>
    <row r="553" spans="18:27" s="64" customFormat="1">
      <c r="R553" s="36"/>
      <c r="S553" s="36"/>
      <c r="T553" s="36"/>
      <c r="U553" s="36"/>
      <c r="V553" s="36"/>
      <c r="W553" s="36"/>
      <c r="X553" s="36"/>
      <c r="Y553" s="36"/>
      <c r="Z553" s="36"/>
      <c r="AA553" s="36"/>
    </row>
    <row r="554" spans="18:27" s="64" customFormat="1">
      <c r="R554" s="36"/>
      <c r="S554" s="36"/>
      <c r="T554" s="36"/>
      <c r="U554" s="36"/>
      <c r="V554" s="36"/>
      <c r="W554" s="36"/>
      <c r="X554" s="36"/>
      <c r="Y554" s="36"/>
      <c r="Z554" s="36"/>
      <c r="AA554" s="36"/>
    </row>
    <row r="555" spans="18:27" s="64" customFormat="1">
      <c r="R555" s="36"/>
      <c r="S555" s="36"/>
      <c r="T555" s="36"/>
      <c r="U555" s="36"/>
      <c r="V555" s="36"/>
      <c r="W555" s="36"/>
      <c r="X555" s="36"/>
      <c r="Y555" s="36"/>
      <c r="Z555" s="36"/>
      <c r="AA555" s="36"/>
    </row>
    <row r="556" spans="18:27" s="64" customFormat="1">
      <c r="R556" s="36"/>
      <c r="S556" s="36"/>
      <c r="T556" s="36"/>
      <c r="U556" s="36"/>
      <c r="V556" s="36"/>
      <c r="W556" s="36"/>
      <c r="X556" s="36"/>
      <c r="Y556" s="36"/>
      <c r="Z556" s="36"/>
      <c r="AA556" s="36"/>
    </row>
    <row r="557" spans="18:27" s="64" customFormat="1">
      <c r="R557" s="36"/>
      <c r="S557" s="36"/>
      <c r="T557" s="36"/>
      <c r="U557" s="36"/>
      <c r="V557" s="36"/>
      <c r="W557" s="36"/>
      <c r="X557" s="36"/>
      <c r="Y557" s="36"/>
      <c r="Z557" s="36"/>
      <c r="AA557" s="36"/>
    </row>
    <row r="558" spans="18:27" s="64" customFormat="1">
      <c r="R558" s="36"/>
      <c r="S558" s="36"/>
      <c r="T558" s="36"/>
      <c r="U558" s="36"/>
      <c r="V558" s="36"/>
      <c r="W558" s="36"/>
      <c r="X558" s="36"/>
      <c r="Y558" s="36"/>
      <c r="Z558" s="36"/>
      <c r="AA558" s="36"/>
    </row>
    <row r="559" spans="18:27" s="64" customFormat="1">
      <c r="R559" s="36"/>
      <c r="S559" s="36"/>
      <c r="T559" s="36"/>
      <c r="U559" s="36"/>
      <c r="V559" s="36"/>
      <c r="W559" s="36"/>
      <c r="X559" s="36"/>
      <c r="Y559" s="36"/>
      <c r="Z559" s="36"/>
      <c r="AA559" s="36"/>
    </row>
    <row r="560" spans="18:27" s="64" customFormat="1">
      <c r="R560" s="36"/>
      <c r="S560" s="36"/>
      <c r="T560" s="36"/>
      <c r="U560" s="36"/>
      <c r="V560" s="36"/>
      <c r="W560" s="36"/>
      <c r="X560" s="36"/>
      <c r="Y560" s="36"/>
      <c r="Z560" s="36"/>
      <c r="AA560" s="36"/>
    </row>
    <row r="561" spans="18:27" s="64" customFormat="1">
      <c r="R561" s="36"/>
      <c r="S561" s="36"/>
      <c r="T561" s="36"/>
      <c r="U561" s="36"/>
      <c r="V561" s="36"/>
      <c r="W561" s="36"/>
      <c r="X561" s="36"/>
      <c r="Y561" s="36"/>
      <c r="Z561" s="36"/>
      <c r="AA561" s="36"/>
    </row>
    <row r="562" spans="18:27" s="64" customFormat="1">
      <c r="R562" s="36"/>
      <c r="S562" s="36"/>
      <c r="T562" s="36"/>
      <c r="U562" s="36"/>
      <c r="V562" s="36"/>
      <c r="W562" s="36"/>
      <c r="X562" s="36"/>
      <c r="Y562" s="36"/>
      <c r="Z562" s="36"/>
      <c r="AA562" s="36"/>
    </row>
    <row r="563" spans="18:27" s="64" customFormat="1">
      <c r="R563" s="36"/>
      <c r="S563" s="36"/>
      <c r="T563" s="36"/>
      <c r="U563" s="36"/>
      <c r="V563" s="36"/>
      <c r="W563" s="36"/>
      <c r="X563" s="36"/>
      <c r="Y563" s="36"/>
      <c r="Z563" s="36"/>
      <c r="AA563" s="36"/>
    </row>
    <row r="564" spans="18:27" s="64" customFormat="1">
      <c r="R564" s="36"/>
      <c r="S564" s="36"/>
      <c r="T564" s="36"/>
      <c r="U564" s="36"/>
      <c r="V564" s="36"/>
      <c r="W564" s="36"/>
      <c r="X564" s="36"/>
      <c r="Y564" s="36"/>
      <c r="Z564" s="36"/>
      <c r="AA564" s="36"/>
    </row>
    <row r="565" spans="18:27" s="64" customFormat="1">
      <c r="R565" s="36"/>
      <c r="S565" s="36"/>
      <c r="T565" s="36"/>
      <c r="U565" s="36"/>
      <c r="V565" s="36"/>
      <c r="W565" s="36"/>
      <c r="X565" s="36"/>
      <c r="Y565" s="36"/>
      <c r="Z565" s="36"/>
      <c r="AA565" s="36"/>
    </row>
    <row r="566" spans="18:27" s="64" customFormat="1">
      <c r="R566" s="36"/>
      <c r="S566" s="36"/>
      <c r="T566" s="36"/>
      <c r="U566" s="36"/>
      <c r="V566" s="36"/>
      <c r="W566" s="36"/>
      <c r="X566" s="36"/>
      <c r="Y566" s="36"/>
      <c r="Z566" s="36"/>
      <c r="AA566" s="36"/>
    </row>
    <row r="567" spans="18:27" s="64" customFormat="1">
      <c r="R567" s="36"/>
      <c r="S567" s="36"/>
      <c r="T567" s="36"/>
      <c r="U567" s="36"/>
      <c r="V567" s="36"/>
      <c r="W567" s="36"/>
      <c r="X567" s="36"/>
      <c r="Y567" s="36"/>
      <c r="Z567" s="36"/>
      <c r="AA567" s="36"/>
    </row>
    <row r="568" spans="18:27" s="64" customFormat="1">
      <c r="R568" s="36"/>
      <c r="S568" s="36"/>
      <c r="T568" s="36"/>
      <c r="U568" s="36"/>
      <c r="V568" s="36"/>
      <c r="W568" s="36"/>
      <c r="X568" s="36"/>
      <c r="Y568" s="36"/>
      <c r="Z568" s="36"/>
      <c r="AA568" s="36"/>
    </row>
    <row r="569" spans="18:27" s="64" customFormat="1">
      <c r="R569" s="36"/>
      <c r="S569" s="36"/>
      <c r="T569" s="36"/>
      <c r="U569" s="36"/>
      <c r="V569" s="36"/>
      <c r="W569" s="36"/>
      <c r="X569" s="36"/>
      <c r="Y569" s="36"/>
      <c r="Z569" s="36"/>
      <c r="AA569" s="36"/>
    </row>
    <row r="570" spans="18:27" s="64" customFormat="1">
      <c r="R570" s="36"/>
      <c r="S570" s="36"/>
      <c r="T570" s="36"/>
      <c r="U570" s="36"/>
      <c r="V570" s="36"/>
      <c r="W570" s="36"/>
      <c r="X570" s="36"/>
      <c r="Y570" s="36"/>
      <c r="Z570" s="36"/>
      <c r="AA570" s="36"/>
    </row>
    <row r="571" spans="18:27" s="64" customFormat="1">
      <c r="R571" s="36"/>
      <c r="S571" s="36"/>
      <c r="T571" s="36"/>
      <c r="U571" s="36"/>
      <c r="V571" s="36"/>
      <c r="W571" s="36"/>
      <c r="X571" s="36"/>
      <c r="Y571" s="36"/>
      <c r="Z571" s="36"/>
      <c r="AA571" s="36"/>
    </row>
    <row r="572" spans="18:27" s="64" customFormat="1">
      <c r="R572" s="36"/>
      <c r="S572" s="36"/>
      <c r="T572" s="36"/>
      <c r="U572" s="36"/>
      <c r="V572" s="36"/>
      <c r="W572" s="36"/>
      <c r="X572" s="36"/>
      <c r="Y572" s="36"/>
      <c r="Z572" s="36"/>
      <c r="AA572" s="36"/>
    </row>
    <row r="573" spans="18:27" s="64" customFormat="1">
      <c r="R573" s="36"/>
      <c r="S573" s="36"/>
      <c r="T573" s="36"/>
      <c r="U573" s="36"/>
      <c r="V573" s="36"/>
      <c r="W573" s="36"/>
      <c r="X573" s="36"/>
      <c r="Y573" s="36"/>
      <c r="Z573" s="36"/>
      <c r="AA573" s="36"/>
    </row>
    <row r="574" spans="18:27" s="64" customFormat="1">
      <c r="R574" s="36"/>
      <c r="S574" s="36"/>
      <c r="T574" s="36"/>
      <c r="U574" s="36"/>
      <c r="V574" s="36"/>
      <c r="W574" s="36"/>
      <c r="X574" s="36"/>
      <c r="Y574" s="36"/>
      <c r="Z574" s="36"/>
      <c r="AA574" s="36"/>
    </row>
    <row r="575" spans="18:27" s="64" customFormat="1">
      <c r="R575" s="36"/>
      <c r="S575" s="36"/>
      <c r="T575" s="36"/>
      <c r="U575" s="36"/>
      <c r="V575" s="36"/>
      <c r="W575" s="36"/>
      <c r="X575" s="36"/>
      <c r="Y575" s="36"/>
      <c r="Z575" s="36"/>
      <c r="AA575" s="36"/>
    </row>
    <row r="576" spans="18:27" s="64" customFormat="1">
      <c r="R576" s="36"/>
      <c r="S576" s="36"/>
      <c r="T576" s="36"/>
      <c r="U576" s="36"/>
      <c r="V576" s="36"/>
      <c r="W576" s="36"/>
      <c r="X576" s="36"/>
      <c r="Y576" s="36"/>
      <c r="Z576" s="36"/>
      <c r="AA576" s="36"/>
    </row>
    <row r="577" spans="18:27" s="64" customFormat="1">
      <c r="R577" s="36"/>
      <c r="S577" s="36"/>
      <c r="T577" s="36"/>
      <c r="U577" s="36"/>
      <c r="V577" s="36"/>
      <c r="W577" s="36"/>
      <c r="X577" s="36"/>
      <c r="Y577" s="36"/>
      <c r="Z577" s="36"/>
      <c r="AA577" s="36"/>
    </row>
    <row r="578" spans="18:27" s="64" customFormat="1">
      <c r="R578" s="36"/>
      <c r="S578" s="36"/>
      <c r="T578" s="36"/>
      <c r="U578" s="36"/>
      <c r="V578" s="36"/>
      <c r="W578" s="36"/>
      <c r="X578" s="36"/>
      <c r="Y578" s="36"/>
      <c r="Z578" s="36"/>
      <c r="AA578" s="36"/>
    </row>
    <row r="579" spans="18:27" s="64" customFormat="1">
      <c r="R579" s="36"/>
      <c r="S579" s="36"/>
      <c r="T579" s="36"/>
      <c r="U579" s="36"/>
      <c r="V579" s="36"/>
      <c r="W579" s="36"/>
      <c r="X579" s="36"/>
      <c r="Y579" s="36"/>
      <c r="Z579" s="36"/>
      <c r="AA579" s="36"/>
    </row>
    <row r="580" spans="18:27" s="64" customFormat="1">
      <c r="R580" s="36"/>
      <c r="S580" s="36"/>
      <c r="T580" s="36"/>
      <c r="U580" s="36"/>
      <c r="V580" s="36"/>
      <c r="W580" s="36"/>
      <c r="X580" s="36"/>
      <c r="Y580" s="36"/>
      <c r="Z580" s="36"/>
      <c r="AA580" s="36"/>
    </row>
    <row r="581" spans="18:27" s="64" customFormat="1">
      <c r="R581" s="36"/>
      <c r="S581" s="36"/>
      <c r="T581" s="36"/>
      <c r="U581" s="36"/>
      <c r="V581" s="36"/>
      <c r="W581" s="36"/>
      <c r="X581" s="36"/>
      <c r="Y581" s="36"/>
      <c r="Z581" s="36"/>
      <c r="AA581" s="36"/>
    </row>
    <row r="582" spans="18:27" s="64" customFormat="1">
      <c r="R582" s="36"/>
      <c r="S582" s="36"/>
      <c r="T582" s="36"/>
      <c r="U582" s="36"/>
      <c r="V582" s="36"/>
      <c r="W582" s="36"/>
      <c r="X582" s="36"/>
      <c r="Y582" s="36"/>
      <c r="Z582" s="36"/>
      <c r="AA582" s="36"/>
    </row>
    <row r="583" spans="18:27" s="64" customFormat="1">
      <c r="R583" s="36"/>
      <c r="S583" s="36"/>
      <c r="T583" s="36"/>
      <c r="U583" s="36"/>
      <c r="V583" s="36"/>
      <c r="W583" s="36"/>
      <c r="X583" s="36"/>
      <c r="Y583" s="36"/>
      <c r="Z583" s="36"/>
      <c r="AA583" s="36"/>
    </row>
    <row r="584" spans="18:27" s="64" customFormat="1">
      <c r="R584" s="36"/>
      <c r="S584" s="36"/>
      <c r="T584" s="36"/>
      <c r="U584" s="36"/>
      <c r="V584" s="36"/>
      <c r="W584" s="36"/>
      <c r="X584" s="36"/>
      <c r="Y584" s="36"/>
      <c r="Z584" s="36"/>
      <c r="AA584" s="36"/>
    </row>
    <row r="585" spans="18:27" s="64" customFormat="1">
      <c r="R585" s="36"/>
      <c r="S585" s="36"/>
      <c r="T585" s="36"/>
      <c r="U585" s="36"/>
      <c r="V585" s="36"/>
      <c r="W585" s="36"/>
      <c r="X585" s="36"/>
      <c r="Y585" s="36"/>
      <c r="Z585" s="36"/>
      <c r="AA585" s="36"/>
    </row>
    <row r="586" spans="18:27" s="64" customFormat="1">
      <c r="R586" s="36"/>
      <c r="S586" s="36"/>
      <c r="T586" s="36"/>
      <c r="U586" s="36"/>
      <c r="V586" s="36"/>
      <c r="W586" s="36"/>
      <c r="X586" s="36"/>
      <c r="Y586" s="36"/>
      <c r="Z586" s="36"/>
      <c r="AA586" s="36"/>
    </row>
    <row r="587" spans="18:27" s="64" customFormat="1">
      <c r="R587" s="36"/>
      <c r="S587" s="36"/>
      <c r="T587" s="36"/>
      <c r="U587" s="36"/>
      <c r="V587" s="36"/>
      <c r="W587" s="36"/>
      <c r="X587" s="36"/>
      <c r="Y587" s="36"/>
      <c r="Z587" s="36"/>
      <c r="AA587" s="36"/>
    </row>
    <row r="588" spans="18:27" s="64" customFormat="1">
      <c r="R588" s="36"/>
      <c r="S588" s="36"/>
      <c r="T588" s="36"/>
      <c r="U588" s="36"/>
      <c r="V588" s="36"/>
      <c r="W588" s="36"/>
      <c r="X588" s="36"/>
      <c r="Y588" s="36"/>
      <c r="Z588" s="36"/>
      <c r="AA588" s="36"/>
    </row>
    <row r="589" spans="18:27" s="64" customFormat="1">
      <c r="R589" s="36"/>
      <c r="S589" s="36"/>
      <c r="T589" s="36"/>
      <c r="U589" s="36"/>
      <c r="V589" s="36"/>
      <c r="W589" s="36"/>
      <c r="X589" s="36"/>
      <c r="Y589" s="36"/>
      <c r="Z589" s="36"/>
      <c r="AA589" s="36"/>
    </row>
    <row r="590" spans="18:27" s="64" customFormat="1">
      <c r="R590" s="36"/>
      <c r="S590" s="36"/>
      <c r="T590" s="36"/>
      <c r="U590" s="36"/>
      <c r="V590" s="36"/>
      <c r="W590" s="36"/>
      <c r="X590" s="36"/>
      <c r="Y590" s="36"/>
      <c r="Z590" s="36"/>
      <c r="AA590" s="36"/>
    </row>
    <row r="591" spans="18:27" s="64" customFormat="1">
      <c r="R591" s="36"/>
      <c r="S591" s="36"/>
      <c r="T591" s="36"/>
      <c r="U591" s="36"/>
      <c r="V591" s="36"/>
      <c r="W591" s="36"/>
      <c r="X591" s="36"/>
      <c r="Y591" s="36"/>
      <c r="Z591" s="36"/>
      <c r="AA591" s="36"/>
    </row>
    <row r="592" spans="18:27" s="64" customFormat="1">
      <c r="R592" s="36"/>
      <c r="S592" s="36"/>
      <c r="T592" s="36"/>
      <c r="U592" s="36"/>
      <c r="V592" s="36"/>
      <c r="W592" s="36"/>
      <c r="X592" s="36"/>
      <c r="Y592" s="36"/>
      <c r="Z592" s="36"/>
      <c r="AA592" s="36"/>
    </row>
    <row r="593" spans="18:27" s="64" customFormat="1">
      <c r="R593" s="36"/>
      <c r="S593" s="36"/>
      <c r="T593" s="36"/>
      <c r="U593" s="36"/>
      <c r="V593" s="36"/>
      <c r="W593" s="36"/>
      <c r="X593" s="36"/>
      <c r="Y593" s="36"/>
      <c r="Z593" s="36"/>
      <c r="AA593" s="36"/>
    </row>
    <row r="594" spans="18:27" s="64" customFormat="1">
      <c r="R594" s="36"/>
      <c r="S594" s="36"/>
      <c r="T594" s="36"/>
      <c r="U594" s="36"/>
      <c r="V594" s="36"/>
      <c r="W594" s="36"/>
      <c r="X594" s="36"/>
      <c r="Y594" s="36"/>
      <c r="Z594" s="36"/>
      <c r="AA594" s="36"/>
    </row>
    <row r="595" spans="18:27" s="64" customFormat="1">
      <c r="R595" s="36"/>
      <c r="S595" s="36"/>
      <c r="T595" s="36"/>
      <c r="U595" s="36"/>
      <c r="V595" s="36"/>
      <c r="W595" s="36"/>
      <c r="X595" s="36"/>
      <c r="Y595" s="36"/>
      <c r="Z595" s="36"/>
      <c r="AA595" s="36"/>
    </row>
    <row r="596" spans="18:27" s="64" customFormat="1">
      <c r="R596" s="36"/>
      <c r="S596" s="36"/>
      <c r="T596" s="36"/>
      <c r="U596" s="36"/>
      <c r="V596" s="36"/>
      <c r="W596" s="36"/>
      <c r="X596" s="36"/>
      <c r="Y596" s="36"/>
      <c r="Z596" s="36"/>
      <c r="AA596" s="36"/>
    </row>
    <row r="597" spans="18:27" s="64" customFormat="1">
      <c r="R597" s="36"/>
      <c r="S597" s="36"/>
      <c r="T597" s="36"/>
      <c r="U597" s="36"/>
      <c r="V597" s="36"/>
      <c r="W597" s="36"/>
      <c r="X597" s="36"/>
      <c r="Y597" s="36"/>
      <c r="Z597" s="36"/>
      <c r="AA597" s="36"/>
    </row>
    <row r="598" spans="18:27" s="64" customFormat="1">
      <c r="R598" s="36"/>
      <c r="S598" s="36"/>
      <c r="T598" s="36"/>
      <c r="U598" s="36"/>
      <c r="V598" s="36"/>
      <c r="W598" s="36"/>
      <c r="X598" s="36"/>
      <c r="Y598" s="36"/>
      <c r="Z598" s="36"/>
      <c r="AA598" s="36"/>
    </row>
    <row r="599" spans="18:27" s="64" customFormat="1">
      <c r="R599" s="36"/>
      <c r="S599" s="36"/>
      <c r="T599" s="36"/>
      <c r="U599" s="36"/>
      <c r="V599" s="36"/>
      <c r="W599" s="36"/>
      <c r="X599" s="36"/>
      <c r="Y599" s="36"/>
      <c r="Z599" s="36"/>
      <c r="AA599" s="36"/>
    </row>
    <row r="600" spans="18:27" s="64" customFormat="1">
      <c r="R600" s="36"/>
      <c r="S600" s="36"/>
      <c r="T600" s="36"/>
      <c r="U600" s="36"/>
      <c r="V600" s="36"/>
      <c r="W600" s="36"/>
      <c r="X600" s="36"/>
      <c r="Y600" s="36"/>
      <c r="Z600" s="36"/>
      <c r="AA600" s="36"/>
    </row>
    <row r="601" spans="18:27" s="64" customFormat="1">
      <c r="R601" s="36"/>
      <c r="S601" s="36"/>
      <c r="T601" s="36"/>
      <c r="U601" s="36"/>
      <c r="V601" s="36"/>
      <c r="W601" s="36"/>
      <c r="X601" s="36"/>
      <c r="Y601" s="36"/>
      <c r="Z601" s="36"/>
      <c r="AA601" s="36"/>
    </row>
    <row r="602" spans="18:27" s="64" customFormat="1">
      <c r="R602" s="36"/>
      <c r="S602" s="36"/>
      <c r="T602" s="36"/>
      <c r="U602" s="36"/>
      <c r="V602" s="36"/>
      <c r="W602" s="36"/>
      <c r="X602" s="36"/>
      <c r="Y602" s="36"/>
      <c r="Z602" s="36"/>
      <c r="AA602" s="36"/>
    </row>
    <row r="603" spans="18:27" s="64" customFormat="1">
      <c r="R603" s="36"/>
      <c r="S603" s="36"/>
      <c r="T603" s="36"/>
      <c r="U603" s="36"/>
      <c r="V603" s="36"/>
      <c r="W603" s="36"/>
      <c r="X603" s="36"/>
      <c r="Y603" s="36"/>
      <c r="Z603" s="36"/>
      <c r="AA603" s="36"/>
    </row>
    <row r="604" spans="18:27" s="64" customFormat="1">
      <c r="R604" s="36"/>
      <c r="S604" s="36"/>
      <c r="T604" s="36"/>
      <c r="U604" s="36"/>
      <c r="V604" s="36"/>
      <c r="W604" s="36"/>
      <c r="X604" s="36"/>
      <c r="Y604" s="36"/>
      <c r="Z604" s="36"/>
      <c r="AA604" s="36"/>
    </row>
    <row r="605" spans="18:27" s="64" customFormat="1">
      <c r="R605" s="36"/>
      <c r="S605" s="36"/>
      <c r="T605" s="36"/>
      <c r="U605" s="36"/>
      <c r="V605" s="36"/>
      <c r="W605" s="36"/>
      <c r="X605" s="36"/>
      <c r="Y605" s="36"/>
      <c r="Z605" s="36"/>
      <c r="AA605" s="36"/>
    </row>
    <row r="606" spans="18:27" s="64" customFormat="1">
      <c r="R606" s="36"/>
      <c r="S606" s="36"/>
      <c r="T606" s="36"/>
      <c r="U606" s="36"/>
      <c r="V606" s="36"/>
      <c r="W606" s="36"/>
      <c r="X606" s="36"/>
      <c r="Y606" s="36"/>
      <c r="Z606" s="36"/>
      <c r="AA606" s="36"/>
    </row>
    <row r="607" spans="18:27" s="64" customFormat="1">
      <c r="R607" s="36"/>
      <c r="S607" s="36"/>
      <c r="T607" s="36"/>
      <c r="U607" s="36"/>
      <c r="V607" s="36"/>
      <c r="W607" s="36"/>
      <c r="X607" s="36"/>
      <c r="Y607" s="36"/>
      <c r="Z607" s="36"/>
      <c r="AA607" s="36"/>
    </row>
    <row r="608" spans="18:27" s="64" customFormat="1">
      <c r="R608" s="36"/>
      <c r="S608" s="36"/>
      <c r="T608" s="36"/>
      <c r="U608" s="36"/>
      <c r="V608" s="36"/>
      <c r="W608" s="36"/>
      <c r="X608" s="36"/>
      <c r="Y608" s="36"/>
      <c r="Z608" s="36"/>
      <c r="AA608" s="36"/>
    </row>
    <row r="609" spans="18:27" s="64" customFormat="1">
      <c r="R609" s="36"/>
      <c r="S609" s="36"/>
      <c r="T609" s="36"/>
      <c r="U609" s="36"/>
      <c r="V609" s="36"/>
      <c r="W609" s="36"/>
      <c r="X609" s="36"/>
      <c r="Y609" s="36"/>
      <c r="Z609" s="36"/>
      <c r="AA609" s="36"/>
    </row>
    <row r="610" spans="18:27" s="64" customFormat="1">
      <c r="R610" s="36"/>
      <c r="S610" s="36"/>
      <c r="T610" s="36"/>
      <c r="U610" s="36"/>
      <c r="V610" s="36"/>
      <c r="W610" s="36"/>
      <c r="X610" s="36"/>
      <c r="Y610" s="36"/>
      <c r="Z610" s="36"/>
      <c r="AA610" s="36"/>
    </row>
    <row r="611" spans="18:27" s="64" customFormat="1">
      <c r="R611" s="36"/>
      <c r="S611" s="36"/>
      <c r="T611" s="36"/>
      <c r="U611" s="36"/>
      <c r="V611" s="36"/>
      <c r="W611" s="36"/>
      <c r="X611" s="36"/>
      <c r="Y611" s="36"/>
      <c r="Z611" s="36"/>
      <c r="AA611" s="36"/>
    </row>
    <row r="612" spans="18:27" s="64" customFormat="1">
      <c r="R612" s="36"/>
      <c r="S612" s="36"/>
      <c r="T612" s="36"/>
      <c r="U612" s="36"/>
      <c r="V612" s="36"/>
      <c r="W612" s="36"/>
      <c r="X612" s="36"/>
      <c r="Y612" s="36"/>
      <c r="Z612" s="36"/>
      <c r="AA612" s="36"/>
    </row>
    <row r="613" spans="18:27" s="64" customFormat="1">
      <c r="R613" s="36"/>
      <c r="S613" s="36"/>
      <c r="T613" s="36"/>
      <c r="U613" s="36"/>
      <c r="V613" s="36"/>
      <c r="W613" s="36"/>
      <c r="X613" s="36"/>
      <c r="Y613" s="36"/>
      <c r="Z613" s="36"/>
      <c r="AA613" s="36"/>
    </row>
    <row r="614" spans="18:27" s="64" customFormat="1">
      <c r="R614" s="36"/>
      <c r="S614" s="36"/>
      <c r="T614" s="36"/>
      <c r="U614" s="36"/>
      <c r="V614" s="36"/>
      <c r="W614" s="36"/>
      <c r="X614" s="36"/>
      <c r="Y614" s="36"/>
      <c r="Z614" s="36"/>
      <c r="AA614" s="36"/>
    </row>
    <row r="615" spans="18:27" s="64" customFormat="1">
      <c r="R615" s="36"/>
      <c r="S615" s="36"/>
      <c r="T615" s="36"/>
      <c r="U615" s="36"/>
      <c r="V615" s="36"/>
      <c r="W615" s="36"/>
      <c r="X615" s="36"/>
      <c r="Y615" s="36"/>
      <c r="Z615" s="36"/>
      <c r="AA615" s="36"/>
    </row>
    <row r="616" spans="18:27" s="64" customFormat="1">
      <c r="R616" s="36"/>
      <c r="S616" s="36"/>
      <c r="T616" s="36"/>
      <c r="U616" s="36"/>
      <c r="V616" s="36"/>
      <c r="W616" s="36"/>
      <c r="X616" s="36"/>
      <c r="Y616" s="36"/>
      <c r="Z616" s="36"/>
      <c r="AA616" s="36"/>
    </row>
    <row r="617" spans="18:27" s="64" customFormat="1">
      <c r="R617" s="36"/>
      <c r="S617" s="36"/>
      <c r="T617" s="36"/>
      <c r="U617" s="36"/>
      <c r="V617" s="36"/>
      <c r="W617" s="36"/>
      <c r="X617" s="36"/>
      <c r="Y617" s="36"/>
      <c r="Z617" s="36"/>
      <c r="AA617" s="36"/>
    </row>
    <row r="618" spans="18:27" s="64" customFormat="1">
      <c r="R618" s="36"/>
      <c r="S618" s="36"/>
      <c r="T618" s="36"/>
      <c r="U618" s="36"/>
      <c r="V618" s="36"/>
      <c r="W618" s="36"/>
      <c r="X618" s="36"/>
      <c r="Y618" s="36"/>
      <c r="Z618" s="36"/>
      <c r="AA618" s="36"/>
    </row>
    <row r="619" spans="18:27" s="64" customFormat="1">
      <c r="R619" s="36"/>
      <c r="S619" s="36"/>
      <c r="T619" s="36"/>
      <c r="U619" s="36"/>
      <c r="V619" s="36"/>
      <c r="W619" s="36"/>
      <c r="X619" s="36"/>
      <c r="Y619" s="36"/>
      <c r="Z619" s="36"/>
      <c r="AA619" s="36"/>
    </row>
    <row r="620" spans="18:27" s="64" customFormat="1">
      <c r="R620" s="36"/>
      <c r="S620" s="36"/>
      <c r="T620" s="36"/>
      <c r="U620" s="36"/>
      <c r="V620" s="36"/>
      <c r="W620" s="36"/>
      <c r="X620" s="36"/>
      <c r="Y620" s="36"/>
      <c r="Z620" s="36"/>
      <c r="AA620" s="36"/>
    </row>
    <row r="621" spans="18:27" s="64" customFormat="1">
      <c r="R621" s="36"/>
      <c r="S621" s="36"/>
      <c r="T621" s="36"/>
      <c r="U621" s="36"/>
      <c r="V621" s="36"/>
      <c r="W621" s="36"/>
      <c r="X621" s="36"/>
      <c r="Y621" s="36"/>
      <c r="Z621" s="36"/>
      <c r="AA621" s="36"/>
    </row>
    <row r="622" spans="18:27" s="64" customFormat="1">
      <c r="R622" s="36"/>
      <c r="S622" s="36"/>
      <c r="T622" s="36"/>
      <c r="U622" s="36"/>
      <c r="V622" s="36"/>
      <c r="W622" s="36"/>
      <c r="X622" s="36"/>
      <c r="Y622" s="36"/>
      <c r="Z622" s="36"/>
      <c r="AA622" s="36"/>
    </row>
    <row r="623" spans="18:27" s="64" customFormat="1">
      <c r="R623" s="36"/>
      <c r="S623" s="36"/>
      <c r="T623" s="36"/>
      <c r="U623" s="36"/>
      <c r="V623" s="36"/>
      <c r="W623" s="36"/>
      <c r="X623" s="36"/>
      <c r="Y623" s="36"/>
      <c r="Z623" s="36"/>
      <c r="AA623" s="36"/>
    </row>
    <row r="624" spans="18:27" s="64" customFormat="1">
      <c r="R624" s="36"/>
      <c r="S624" s="36"/>
      <c r="T624" s="36"/>
      <c r="U624" s="36"/>
      <c r="V624" s="36"/>
      <c r="W624" s="36"/>
      <c r="X624" s="36"/>
      <c r="Y624" s="36"/>
      <c r="Z624" s="36"/>
      <c r="AA624" s="36"/>
    </row>
    <row r="625" spans="18:27" s="64" customFormat="1">
      <c r="R625" s="36"/>
      <c r="S625" s="36"/>
      <c r="T625" s="36"/>
      <c r="U625" s="36"/>
      <c r="V625" s="36"/>
      <c r="W625" s="36"/>
      <c r="X625" s="36"/>
      <c r="Y625" s="36"/>
      <c r="Z625" s="36"/>
      <c r="AA625" s="36"/>
    </row>
    <row r="626" spans="18:27" s="64" customFormat="1">
      <c r="R626" s="36"/>
      <c r="S626" s="36"/>
      <c r="T626" s="36"/>
      <c r="U626" s="36"/>
      <c r="V626" s="36"/>
      <c r="W626" s="36"/>
      <c r="X626" s="36"/>
      <c r="Y626" s="36"/>
      <c r="Z626" s="36"/>
      <c r="AA626" s="36"/>
    </row>
    <row r="627" spans="18:27" s="64" customFormat="1">
      <c r="R627" s="36"/>
      <c r="S627" s="36"/>
      <c r="T627" s="36"/>
      <c r="U627" s="36"/>
      <c r="V627" s="36"/>
      <c r="W627" s="36"/>
      <c r="X627" s="36"/>
      <c r="Y627" s="36"/>
      <c r="Z627" s="36"/>
      <c r="AA627" s="36"/>
    </row>
    <row r="628" spans="18:27" s="64" customFormat="1">
      <c r="R628" s="36"/>
      <c r="S628" s="36"/>
      <c r="T628" s="36"/>
      <c r="U628" s="36"/>
      <c r="V628" s="36"/>
      <c r="W628" s="36"/>
      <c r="X628" s="36"/>
      <c r="Y628" s="36"/>
      <c r="Z628" s="36"/>
      <c r="AA628" s="36"/>
    </row>
    <row r="629" spans="18:27" s="64" customFormat="1">
      <c r="R629" s="36"/>
      <c r="S629" s="36"/>
      <c r="T629" s="36"/>
      <c r="U629" s="36"/>
      <c r="V629" s="36"/>
      <c r="W629" s="36"/>
      <c r="X629" s="36"/>
      <c r="Y629" s="36"/>
      <c r="Z629" s="36"/>
      <c r="AA629" s="36"/>
    </row>
    <row r="630" spans="18:27" s="64" customFormat="1">
      <c r="R630" s="36"/>
      <c r="S630" s="36"/>
      <c r="T630" s="36"/>
      <c r="U630" s="36"/>
      <c r="V630" s="36"/>
      <c r="W630" s="36"/>
      <c r="X630" s="36"/>
      <c r="Y630" s="36"/>
      <c r="Z630" s="36"/>
      <c r="AA630" s="36"/>
    </row>
    <row r="631" spans="18:27" s="64" customFormat="1">
      <c r="R631" s="36"/>
      <c r="S631" s="36"/>
      <c r="T631" s="36"/>
      <c r="U631" s="36"/>
      <c r="V631" s="36"/>
      <c r="W631" s="36"/>
      <c r="X631" s="36"/>
      <c r="Y631" s="36"/>
      <c r="Z631" s="36"/>
      <c r="AA631" s="36"/>
    </row>
    <row r="632" spans="18:27" s="64" customFormat="1">
      <c r="R632" s="36"/>
      <c r="S632" s="36"/>
      <c r="T632" s="36"/>
      <c r="U632" s="36"/>
      <c r="V632" s="36"/>
      <c r="W632" s="36"/>
      <c r="X632" s="36"/>
      <c r="Y632" s="36"/>
      <c r="Z632" s="36"/>
      <c r="AA632" s="36"/>
    </row>
    <row r="633" spans="18:27" s="64" customFormat="1">
      <c r="R633" s="36"/>
      <c r="S633" s="36"/>
      <c r="T633" s="36"/>
      <c r="U633" s="36"/>
      <c r="V633" s="36"/>
      <c r="W633" s="36"/>
      <c r="X633" s="36"/>
      <c r="Y633" s="36"/>
      <c r="Z633" s="36"/>
      <c r="AA633" s="36"/>
    </row>
    <row r="634" spans="18:27" s="64" customFormat="1">
      <c r="R634" s="36"/>
      <c r="S634" s="36"/>
      <c r="T634" s="36"/>
      <c r="U634" s="36"/>
      <c r="V634" s="36"/>
      <c r="W634" s="36"/>
      <c r="X634" s="36"/>
      <c r="Y634" s="36"/>
      <c r="Z634" s="36"/>
      <c r="AA634" s="36"/>
    </row>
    <row r="635" spans="18:27" s="64" customFormat="1">
      <c r="R635" s="36"/>
      <c r="S635" s="36"/>
      <c r="T635" s="36"/>
      <c r="U635" s="36"/>
      <c r="V635" s="36"/>
      <c r="W635" s="36"/>
      <c r="X635" s="36"/>
      <c r="Y635" s="36"/>
      <c r="Z635" s="36"/>
      <c r="AA635" s="36"/>
    </row>
    <row r="636" spans="18:27" s="64" customFormat="1">
      <c r="R636" s="36"/>
      <c r="S636" s="36"/>
      <c r="T636" s="36"/>
      <c r="U636" s="36"/>
      <c r="V636" s="36"/>
      <c r="W636" s="36"/>
      <c r="X636" s="36"/>
      <c r="Y636" s="36"/>
      <c r="Z636" s="36"/>
      <c r="AA636" s="36"/>
    </row>
    <row r="637" spans="18:27" s="64" customFormat="1">
      <c r="R637" s="36"/>
      <c r="S637" s="36"/>
      <c r="T637" s="36"/>
      <c r="U637" s="36"/>
      <c r="V637" s="36"/>
      <c r="W637" s="36"/>
      <c r="X637" s="36"/>
      <c r="Y637" s="36"/>
      <c r="Z637" s="36"/>
      <c r="AA637" s="36"/>
    </row>
    <row r="638" spans="18:27" s="64" customFormat="1">
      <c r="R638" s="36"/>
      <c r="S638" s="36"/>
      <c r="T638" s="36"/>
      <c r="U638" s="36"/>
      <c r="V638" s="36"/>
      <c r="W638" s="36"/>
      <c r="X638" s="36"/>
      <c r="Y638" s="36"/>
      <c r="Z638" s="36"/>
      <c r="AA638" s="36"/>
    </row>
    <row r="639" spans="18:27" s="64" customFormat="1">
      <c r="R639" s="36"/>
      <c r="S639" s="36"/>
      <c r="T639" s="36"/>
      <c r="U639" s="36"/>
      <c r="V639" s="36"/>
      <c r="W639" s="36"/>
      <c r="X639" s="36"/>
      <c r="Y639" s="36"/>
      <c r="Z639" s="36"/>
      <c r="AA639" s="36"/>
    </row>
    <row r="640" spans="18:27" s="64" customFormat="1">
      <c r="R640" s="36"/>
      <c r="S640" s="36"/>
      <c r="T640" s="36"/>
      <c r="U640" s="36"/>
      <c r="V640" s="36"/>
      <c r="W640" s="36"/>
      <c r="X640" s="36"/>
      <c r="Y640" s="36"/>
      <c r="Z640" s="36"/>
      <c r="AA640" s="36"/>
    </row>
    <row r="641" spans="18:27" s="64" customFormat="1">
      <c r="R641" s="36"/>
      <c r="S641" s="36"/>
      <c r="T641" s="36"/>
      <c r="U641" s="36"/>
      <c r="V641" s="36"/>
      <c r="W641" s="36"/>
      <c r="X641" s="36"/>
      <c r="Y641" s="36"/>
      <c r="Z641" s="36"/>
      <c r="AA641" s="36"/>
    </row>
    <row r="642" spans="18:27" s="64" customFormat="1">
      <c r="R642" s="36"/>
      <c r="S642" s="36"/>
      <c r="T642" s="36"/>
      <c r="U642" s="36"/>
      <c r="V642" s="36"/>
      <c r="W642" s="36"/>
      <c r="X642" s="36"/>
      <c r="Y642" s="36"/>
      <c r="Z642" s="36"/>
      <c r="AA642" s="36"/>
    </row>
    <row r="643" spans="18:27" s="64" customFormat="1">
      <c r="R643" s="36"/>
      <c r="S643" s="36"/>
      <c r="T643" s="36"/>
      <c r="U643" s="36"/>
      <c r="V643" s="36"/>
      <c r="W643" s="36"/>
      <c r="X643" s="36"/>
      <c r="Y643" s="36"/>
      <c r="Z643" s="36"/>
      <c r="AA643" s="36"/>
    </row>
    <row r="644" spans="18:27" s="64" customFormat="1">
      <c r="R644" s="36"/>
      <c r="S644" s="36"/>
      <c r="T644" s="36"/>
      <c r="U644" s="36"/>
      <c r="V644" s="36"/>
      <c r="W644" s="36"/>
      <c r="X644" s="36"/>
      <c r="Y644" s="36"/>
      <c r="Z644" s="36"/>
      <c r="AA644" s="36"/>
    </row>
    <row r="645" spans="18:27" s="64" customFormat="1">
      <c r="R645" s="36"/>
      <c r="S645" s="36"/>
      <c r="T645" s="36"/>
      <c r="U645" s="36"/>
      <c r="V645" s="36"/>
      <c r="W645" s="36"/>
      <c r="X645" s="36"/>
      <c r="Y645" s="36"/>
      <c r="Z645" s="36"/>
      <c r="AA645" s="36"/>
    </row>
    <row r="646" spans="18:27" s="64" customFormat="1">
      <c r="R646" s="36"/>
      <c r="S646" s="36"/>
      <c r="T646" s="36"/>
      <c r="U646" s="36"/>
      <c r="V646" s="36"/>
      <c r="W646" s="36"/>
      <c r="X646" s="36"/>
      <c r="Y646" s="36"/>
      <c r="Z646" s="36"/>
      <c r="AA646" s="36"/>
    </row>
    <row r="647" spans="18:27" s="64" customFormat="1">
      <c r="R647" s="36"/>
      <c r="S647" s="36"/>
      <c r="T647" s="36"/>
      <c r="U647" s="36"/>
      <c r="V647" s="36"/>
      <c r="W647" s="36"/>
      <c r="X647" s="36"/>
      <c r="Y647" s="36"/>
      <c r="Z647" s="36"/>
      <c r="AA647" s="36"/>
    </row>
    <row r="648" spans="18:27" s="64" customFormat="1">
      <c r="R648" s="36"/>
      <c r="S648" s="36"/>
      <c r="T648" s="36"/>
      <c r="U648" s="36"/>
      <c r="V648" s="36"/>
      <c r="W648" s="36"/>
      <c r="X648" s="36"/>
      <c r="Y648" s="36"/>
      <c r="Z648" s="36"/>
      <c r="AA648" s="36"/>
    </row>
    <row r="649" spans="18:27" s="64" customFormat="1">
      <c r="R649" s="36"/>
      <c r="S649" s="36"/>
      <c r="T649" s="36"/>
      <c r="U649" s="36"/>
      <c r="V649" s="36"/>
      <c r="W649" s="36"/>
      <c r="X649" s="36"/>
      <c r="Y649" s="36"/>
      <c r="Z649" s="36"/>
      <c r="AA649" s="36"/>
    </row>
    <row r="650" spans="18:27" s="64" customFormat="1">
      <c r="R650" s="36"/>
      <c r="S650" s="36"/>
      <c r="T650" s="36"/>
      <c r="U650" s="36"/>
      <c r="V650" s="36"/>
      <c r="W650" s="36"/>
      <c r="X650" s="36"/>
      <c r="Y650" s="36"/>
      <c r="Z650" s="36"/>
      <c r="AA650" s="36"/>
    </row>
    <row r="651" spans="18:27" s="64" customFormat="1">
      <c r="R651" s="36"/>
      <c r="S651" s="36"/>
      <c r="T651" s="36"/>
      <c r="U651" s="36"/>
      <c r="V651" s="36"/>
      <c r="W651" s="36"/>
      <c r="X651" s="36"/>
      <c r="Y651" s="36"/>
      <c r="Z651" s="36"/>
      <c r="AA651" s="36"/>
    </row>
    <row r="652" spans="18:27" s="64" customFormat="1">
      <c r="R652" s="36"/>
      <c r="S652" s="36"/>
      <c r="T652" s="36"/>
      <c r="U652" s="36"/>
      <c r="V652" s="36"/>
      <c r="W652" s="36"/>
      <c r="X652" s="36"/>
      <c r="Y652" s="36"/>
      <c r="Z652" s="36"/>
      <c r="AA652" s="36"/>
    </row>
    <row r="653" spans="18:27" s="64" customFormat="1">
      <c r="R653" s="36"/>
      <c r="S653" s="36"/>
      <c r="T653" s="36"/>
      <c r="U653" s="36"/>
      <c r="V653" s="36"/>
      <c r="W653" s="36"/>
      <c r="X653" s="36"/>
      <c r="Y653" s="36"/>
      <c r="Z653" s="36"/>
      <c r="AA653" s="36"/>
    </row>
    <row r="654" spans="18:27" s="64" customFormat="1">
      <c r="R654" s="36"/>
      <c r="S654" s="36"/>
      <c r="T654" s="36"/>
      <c r="U654" s="36"/>
      <c r="V654" s="36"/>
      <c r="W654" s="36"/>
      <c r="X654" s="36"/>
      <c r="Y654" s="36"/>
      <c r="Z654" s="36"/>
      <c r="AA654" s="36"/>
    </row>
    <row r="655" spans="18:27" s="64" customFormat="1">
      <c r="R655" s="36"/>
      <c r="S655" s="36"/>
      <c r="T655" s="36"/>
      <c r="U655" s="36"/>
      <c r="V655" s="36"/>
      <c r="W655" s="36"/>
      <c r="X655" s="36"/>
      <c r="Y655" s="36"/>
      <c r="Z655" s="36"/>
      <c r="AA655" s="36"/>
    </row>
    <row r="656" spans="18:27" s="64" customFormat="1">
      <c r="R656" s="36"/>
      <c r="S656" s="36"/>
      <c r="T656" s="36"/>
      <c r="U656" s="36"/>
      <c r="V656" s="36"/>
      <c r="W656" s="36"/>
      <c r="X656" s="36"/>
      <c r="Y656" s="36"/>
      <c r="Z656" s="36"/>
      <c r="AA656" s="36"/>
    </row>
    <row r="657" spans="18:27" s="64" customFormat="1">
      <c r="R657" s="36"/>
      <c r="S657" s="36"/>
      <c r="T657" s="36"/>
      <c r="U657" s="36"/>
      <c r="V657" s="36"/>
      <c r="W657" s="36"/>
      <c r="X657" s="36"/>
      <c r="Y657" s="36"/>
      <c r="Z657" s="36"/>
      <c r="AA657" s="36"/>
    </row>
    <row r="658" spans="18:27" s="64" customFormat="1">
      <c r="R658" s="36"/>
      <c r="S658" s="36"/>
      <c r="T658" s="36"/>
      <c r="U658" s="36"/>
      <c r="V658" s="36"/>
      <c r="W658" s="36"/>
      <c r="X658" s="36"/>
      <c r="Y658" s="36"/>
      <c r="Z658" s="36"/>
      <c r="AA658" s="36"/>
    </row>
    <row r="659" spans="18:27" s="64" customFormat="1">
      <c r="R659" s="36"/>
      <c r="S659" s="36"/>
      <c r="T659" s="36"/>
      <c r="U659" s="36"/>
      <c r="V659" s="36"/>
      <c r="W659" s="36"/>
      <c r="X659" s="36"/>
      <c r="Y659" s="36"/>
      <c r="Z659" s="36"/>
      <c r="AA659" s="36"/>
    </row>
    <row r="660" spans="18:27" s="64" customFormat="1">
      <c r="R660" s="36"/>
      <c r="S660" s="36"/>
      <c r="T660" s="36"/>
      <c r="U660" s="36"/>
      <c r="V660" s="36"/>
      <c r="W660" s="36"/>
      <c r="X660" s="36"/>
      <c r="Y660" s="36"/>
      <c r="Z660" s="36"/>
      <c r="AA660" s="36"/>
    </row>
    <row r="661" spans="18:27" s="64" customFormat="1">
      <c r="R661" s="36"/>
      <c r="S661" s="36"/>
      <c r="T661" s="36"/>
      <c r="U661" s="36"/>
      <c r="V661" s="36"/>
      <c r="W661" s="36"/>
      <c r="X661" s="36"/>
      <c r="Y661" s="36"/>
      <c r="Z661" s="36"/>
      <c r="AA661" s="36"/>
    </row>
    <row r="662" spans="18:27" s="64" customFormat="1">
      <c r="R662" s="36"/>
      <c r="S662" s="36"/>
      <c r="T662" s="36"/>
      <c r="U662" s="36"/>
      <c r="V662" s="36"/>
      <c r="W662" s="36"/>
      <c r="X662" s="36"/>
      <c r="Y662" s="36"/>
      <c r="Z662" s="36"/>
      <c r="AA662" s="36"/>
    </row>
    <row r="663" spans="18:27" s="64" customFormat="1">
      <c r="R663" s="36"/>
      <c r="S663" s="36"/>
      <c r="T663" s="36"/>
      <c r="U663" s="36"/>
      <c r="V663" s="36"/>
      <c r="W663" s="36"/>
      <c r="X663" s="36"/>
      <c r="Y663" s="36"/>
      <c r="Z663" s="36"/>
      <c r="AA663" s="36"/>
    </row>
    <row r="664" spans="18:27" s="64" customFormat="1">
      <c r="R664" s="36"/>
      <c r="S664" s="36"/>
      <c r="T664" s="36"/>
      <c r="U664" s="36"/>
      <c r="V664" s="36"/>
      <c r="W664" s="36"/>
      <c r="X664" s="36"/>
      <c r="Y664" s="36"/>
      <c r="Z664" s="36"/>
      <c r="AA664" s="36"/>
    </row>
    <row r="665" spans="18:27" s="64" customFormat="1">
      <c r="R665" s="36"/>
      <c r="S665" s="36"/>
      <c r="T665" s="36"/>
      <c r="U665" s="36"/>
      <c r="V665" s="36"/>
      <c r="W665" s="36"/>
      <c r="X665" s="36"/>
      <c r="Y665" s="36"/>
      <c r="Z665" s="36"/>
      <c r="AA665" s="36"/>
    </row>
    <row r="666" spans="18:27" s="64" customFormat="1">
      <c r="R666" s="36"/>
      <c r="S666" s="36"/>
      <c r="T666" s="36"/>
      <c r="U666" s="36"/>
      <c r="V666" s="36"/>
      <c r="W666" s="36"/>
      <c r="X666" s="36"/>
      <c r="Y666" s="36"/>
      <c r="Z666" s="36"/>
      <c r="AA666" s="36"/>
    </row>
    <row r="667" spans="18:27" s="64" customFormat="1">
      <c r="R667" s="36"/>
      <c r="S667" s="36"/>
      <c r="T667" s="36"/>
      <c r="U667" s="36"/>
      <c r="V667" s="36"/>
      <c r="W667" s="36"/>
      <c r="X667" s="36"/>
      <c r="Y667" s="36"/>
      <c r="Z667" s="36"/>
      <c r="AA667" s="36"/>
    </row>
    <row r="668" spans="18:27" s="64" customFormat="1">
      <c r="R668" s="36"/>
      <c r="S668" s="36"/>
      <c r="T668" s="36"/>
      <c r="U668" s="36"/>
      <c r="V668" s="36"/>
      <c r="W668" s="36"/>
      <c r="X668" s="36"/>
      <c r="Y668" s="36"/>
      <c r="Z668" s="36"/>
      <c r="AA668" s="36"/>
    </row>
    <row r="669" spans="18:27" s="64" customFormat="1">
      <c r="R669" s="36"/>
      <c r="S669" s="36"/>
      <c r="T669" s="36"/>
      <c r="U669" s="36"/>
      <c r="V669" s="36"/>
      <c r="W669" s="36"/>
      <c r="X669" s="36"/>
      <c r="Y669" s="36"/>
      <c r="Z669" s="36"/>
      <c r="AA669" s="36"/>
    </row>
    <row r="670" spans="18:27" s="64" customFormat="1">
      <c r="R670" s="36"/>
      <c r="S670" s="36"/>
      <c r="T670" s="36"/>
      <c r="U670" s="36"/>
      <c r="V670" s="36"/>
      <c r="W670" s="36"/>
      <c r="X670" s="36"/>
      <c r="Y670" s="36"/>
      <c r="Z670" s="36"/>
      <c r="AA670" s="36"/>
    </row>
    <row r="671" spans="18:27" s="64" customFormat="1">
      <c r="R671" s="36"/>
      <c r="S671" s="36"/>
      <c r="T671" s="36"/>
      <c r="U671" s="36"/>
      <c r="V671" s="36"/>
      <c r="W671" s="36"/>
      <c r="X671" s="36"/>
      <c r="Y671" s="36"/>
      <c r="Z671" s="36"/>
      <c r="AA671" s="36"/>
    </row>
    <row r="672" spans="18:27" s="64" customFormat="1">
      <c r="R672" s="36"/>
      <c r="S672" s="36"/>
      <c r="T672" s="36"/>
      <c r="U672" s="36"/>
      <c r="V672" s="36"/>
      <c r="W672" s="36"/>
      <c r="X672" s="36"/>
      <c r="Y672" s="36"/>
      <c r="Z672" s="36"/>
      <c r="AA672" s="36"/>
    </row>
    <row r="673" spans="18:27" s="64" customFormat="1">
      <c r="R673" s="36"/>
      <c r="S673" s="36"/>
      <c r="T673" s="36"/>
      <c r="U673" s="36"/>
      <c r="V673" s="36"/>
      <c r="W673" s="36"/>
      <c r="X673" s="36"/>
      <c r="Y673" s="36"/>
      <c r="Z673" s="36"/>
      <c r="AA673" s="36"/>
    </row>
    <row r="674" spans="18:27" s="64" customFormat="1">
      <c r="R674" s="36"/>
      <c r="S674" s="36"/>
      <c r="T674" s="36"/>
      <c r="U674" s="36"/>
      <c r="V674" s="36"/>
      <c r="W674" s="36"/>
      <c r="X674" s="36"/>
      <c r="Y674" s="36"/>
      <c r="Z674" s="36"/>
      <c r="AA674" s="36"/>
    </row>
    <row r="675" spans="18:27" s="64" customFormat="1">
      <c r="R675" s="36"/>
      <c r="S675" s="36"/>
      <c r="T675" s="36"/>
      <c r="U675" s="36"/>
      <c r="V675" s="36"/>
      <c r="W675" s="36"/>
      <c r="X675" s="36"/>
      <c r="Y675" s="36"/>
      <c r="Z675" s="36"/>
      <c r="AA675" s="36"/>
    </row>
    <row r="676" spans="18:27" s="64" customFormat="1">
      <c r="R676" s="36"/>
      <c r="S676" s="36"/>
      <c r="T676" s="36"/>
      <c r="U676" s="36"/>
      <c r="V676" s="36"/>
      <c r="W676" s="36"/>
      <c r="X676" s="36"/>
      <c r="Y676" s="36"/>
      <c r="Z676" s="36"/>
      <c r="AA676" s="36"/>
    </row>
    <row r="677" spans="18:27" s="64" customFormat="1">
      <c r="R677" s="36"/>
      <c r="S677" s="36"/>
      <c r="T677" s="36"/>
      <c r="U677" s="36"/>
      <c r="V677" s="36"/>
      <c r="W677" s="36"/>
      <c r="X677" s="36"/>
      <c r="Y677" s="36"/>
      <c r="Z677" s="36"/>
      <c r="AA677" s="36"/>
    </row>
    <row r="678" spans="18:27" s="64" customFormat="1">
      <c r="R678" s="36"/>
      <c r="S678" s="36"/>
      <c r="T678" s="36"/>
      <c r="U678" s="36"/>
      <c r="V678" s="36"/>
      <c r="W678" s="36"/>
      <c r="X678" s="36"/>
      <c r="Y678" s="36"/>
      <c r="Z678" s="36"/>
      <c r="AA678" s="36"/>
    </row>
    <row r="679" spans="18:27" s="64" customFormat="1">
      <c r="R679" s="36"/>
      <c r="S679" s="36"/>
      <c r="T679" s="36"/>
      <c r="U679" s="36"/>
      <c r="V679" s="36"/>
      <c r="W679" s="36"/>
      <c r="X679" s="36"/>
      <c r="Y679" s="36"/>
      <c r="Z679" s="36"/>
      <c r="AA679" s="36"/>
    </row>
    <row r="680" spans="18:27" s="64" customFormat="1">
      <c r="R680" s="36"/>
      <c r="S680" s="36"/>
      <c r="T680" s="36"/>
      <c r="U680" s="36"/>
      <c r="V680" s="36"/>
      <c r="W680" s="36"/>
      <c r="X680" s="36"/>
      <c r="Y680" s="36"/>
      <c r="Z680" s="36"/>
      <c r="AA680" s="36"/>
    </row>
    <row r="681" spans="18:27" s="64" customFormat="1">
      <c r="R681" s="36"/>
      <c r="S681" s="36"/>
      <c r="T681" s="36"/>
      <c r="U681" s="36"/>
      <c r="V681" s="36"/>
      <c r="W681" s="36"/>
      <c r="X681" s="36"/>
      <c r="Y681" s="36"/>
      <c r="Z681" s="36"/>
      <c r="AA681" s="36"/>
    </row>
    <row r="682" spans="18:27" s="64" customFormat="1">
      <c r="R682" s="36"/>
      <c r="S682" s="36"/>
      <c r="T682" s="36"/>
      <c r="U682" s="36"/>
      <c r="V682" s="36"/>
      <c r="W682" s="36"/>
      <c r="X682" s="36"/>
      <c r="Y682" s="36"/>
      <c r="Z682" s="36"/>
      <c r="AA682" s="36"/>
    </row>
    <row r="683" spans="18:27" s="64" customFormat="1">
      <c r="R683" s="36"/>
      <c r="S683" s="36"/>
      <c r="T683" s="36"/>
      <c r="U683" s="36"/>
      <c r="V683" s="36"/>
      <c r="W683" s="36"/>
      <c r="X683" s="36"/>
      <c r="Y683" s="36"/>
      <c r="Z683" s="36"/>
      <c r="AA683" s="36"/>
    </row>
    <row r="684" spans="18:27" s="64" customFormat="1">
      <c r="R684" s="36"/>
      <c r="S684" s="36"/>
      <c r="T684" s="36"/>
      <c r="U684" s="36"/>
      <c r="V684" s="36"/>
      <c r="W684" s="36"/>
      <c r="X684" s="36"/>
      <c r="Y684" s="36"/>
      <c r="Z684" s="36"/>
      <c r="AA684" s="36"/>
    </row>
    <row r="685" spans="18:27" s="64" customFormat="1">
      <c r="R685" s="36"/>
      <c r="S685" s="36"/>
      <c r="T685" s="36"/>
      <c r="U685" s="36"/>
      <c r="V685" s="36"/>
      <c r="W685" s="36"/>
      <c r="X685" s="36"/>
      <c r="Y685" s="36"/>
      <c r="Z685" s="36"/>
      <c r="AA685" s="36"/>
    </row>
    <row r="686" spans="18:27" s="64" customFormat="1">
      <c r="R686" s="36"/>
      <c r="S686" s="36"/>
      <c r="T686" s="36"/>
      <c r="U686" s="36"/>
      <c r="V686" s="36"/>
      <c r="W686" s="36"/>
      <c r="X686" s="36"/>
      <c r="Y686" s="36"/>
      <c r="Z686" s="36"/>
      <c r="AA686" s="36"/>
    </row>
    <row r="687" spans="18:27" s="64" customFormat="1">
      <c r="R687" s="36"/>
      <c r="S687" s="36"/>
      <c r="T687" s="36"/>
      <c r="U687" s="36"/>
      <c r="V687" s="36"/>
      <c r="W687" s="36"/>
      <c r="X687" s="36"/>
      <c r="Y687" s="36"/>
      <c r="Z687" s="36"/>
      <c r="AA687" s="36"/>
    </row>
    <row r="688" spans="18:27" s="64" customFormat="1">
      <c r="R688" s="36"/>
      <c r="S688" s="36"/>
      <c r="T688" s="36"/>
      <c r="U688" s="36"/>
      <c r="V688" s="36"/>
      <c r="W688" s="36"/>
      <c r="X688" s="36"/>
      <c r="Y688" s="36"/>
      <c r="Z688" s="36"/>
      <c r="AA688" s="36"/>
    </row>
    <row r="689" spans="18:27" s="64" customFormat="1">
      <c r="R689" s="36"/>
      <c r="S689" s="36"/>
      <c r="T689" s="36"/>
      <c r="U689" s="36"/>
      <c r="V689" s="36"/>
      <c r="W689" s="36"/>
      <c r="X689" s="36"/>
      <c r="Y689" s="36"/>
      <c r="Z689" s="36"/>
      <c r="AA689" s="36"/>
    </row>
    <row r="690" spans="18:27" s="64" customFormat="1">
      <c r="R690" s="36"/>
      <c r="S690" s="36"/>
      <c r="T690" s="36"/>
      <c r="U690" s="36"/>
      <c r="V690" s="36"/>
      <c r="W690" s="36"/>
      <c r="X690" s="36"/>
      <c r="Y690" s="36"/>
      <c r="Z690" s="36"/>
      <c r="AA690" s="36"/>
    </row>
    <row r="691" spans="18:27" s="64" customFormat="1">
      <c r="R691" s="36"/>
      <c r="S691" s="36"/>
      <c r="T691" s="36"/>
      <c r="U691" s="36"/>
      <c r="V691" s="36"/>
      <c r="W691" s="36"/>
      <c r="X691" s="36"/>
      <c r="Y691" s="36"/>
      <c r="Z691" s="36"/>
      <c r="AA691" s="36"/>
    </row>
    <row r="692" spans="18:27" s="64" customFormat="1">
      <c r="R692" s="36"/>
      <c r="S692" s="36"/>
      <c r="T692" s="36"/>
      <c r="U692" s="36"/>
      <c r="V692" s="36"/>
      <c r="W692" s="36"/>
      <c r="X692" s="36"/>
      <c r="Y692" s="36"/>
      <c r="Z692" s="36"/>
      <c r="AA692" s="36"/>
    </row>
    <row r="693" spans="18:27" s="64" customFormat="1">
      <c r="R693" s="36"/>
      <c r="S693" s="36"/>
      <c r="T693" s="36"/>
      <c r="U693" s="36"/>
      <c r="V693" s="36"/>
      <c r="W693" s="36"/>
      <c r="X693" s="36"/>
      <c r="Y693" s="36"/>
      <c r="Z693" s="36"/>
      <c r="AA693" s="36"/>
    </row>
    <row r="694" spans="18:27" s="64" customFormat="1">
      <c r="R694" s="36"/>
      <c r="S694" s="36"/>
      <c r="T694" s="36"/>
      <c r="U694" s="36"/>
      <c r="V694" s="36"/>
      <c r="W694" s="36"/>
      <c r="X694" s="36"/>
      <c r="Y694" s="36"/>
      <c r="Z694" s="36"/>
      <c r="AA694" s="36"/>
    </row>
    <row r="695" spans="18:27" s="64" customFormat="1">
      <c r="R695" s="36"/>
      <c r="S695" s="36"/>
      <c r="T695" s="36"/>
      <c r="U695" s="36"/>
      <c r="V695" s="36"/>
      <c r="W695" s="36"/>
      <c r="X695" s="36"/>
      <c r="Y695" s="36"/>
      <c r="Z695" s="36"/>
      <c r="AA695" s="36"/>
    </row>
    <row r="696" spans="18:27" s="64" customFormat="1">
      <c r="R696" s="36"/>
      <c r="S696" s="36"/>
      <c r="T696" s="36"/>
      <c r="U696" s="36"/>
      <c r="V696" s="36"/>
      <c r="W696" s="36"/>
      <c r="X696" s="36"/>
      <c r="Y696" s="36"/>
      <c r="Z696" s="36"/>
      <c r="AA696" s="36"/>
    </row>
    <row r="697" spans="18:27" s="64" customFormat="1">
      <c r="R697" s="36"/>
      <c r="S697" s="36"/>
      <c r="T697" s="36"/>
      <c r="U697" s="36"/>
      <c r="V697" s="36"/>
      <c r="W697" s="36"/>
      <c r="X697" s="36"/>
      <c r="Y697" s="36"/>
      <c r="Z697" s="36"/>
      <c r="AA697" s="36"/>
    </row>
    <row r="698" spans="18:27" s="64" customFormat="1">
      <c r="R698" s="36"/>
      <c r="S698" s="36"/>
      <c r="T698" s="36"/>
      <c r="U698" s="36"/>
      <c r="V698" s="36"/>
      <c r="W698" s="36"/>
      <c r="X698" s="36"/>
      <c r="Y698" s="36"/>
      <c r="Z698" s="36"/>
      <c r="AA698" s="36"/>
    </row>
    <row r="699" spans="18:27" s="64" customFormat="1">
      <c r="R699" s="36"/>
      <c r="S699" s="36"/>
      <c r="T699" s="36"/>
      <c r="U699" s="36"/>
      <c r="V699" s="36"/>
      <c r="W699" s="36"/>
      <c r="X699" s="36"/>
      <c r="Y699" s="36"/>
      <c r="Z699" s="36"/>
      <c r="AA699" s="36"/>
    </row>
    <row r="700" spans="18:27" s="64" customFormat="1">
      <c r="R700" s="36"/>
      <c r="S700" s="36"/>
      <c r="T700" s="36"/>
      <c r="U700" s="36"/>
      <c r="V700" s="36"/>
      <c r="W700" s="36"/>
      <c r="X700" s="36"/>
      <c r="Y700" s="36"/>
      <c r="Z700" s="36"/>
      <c r="AA700" s="36"/>
    </row>
    <row r="701" spans="18:27" s="64" customFormat="1">
      <c r="R701" s="36"/>
      <c r="S701" s="36"/>
      <c r="T701" s="36"/>
      <c r="U701" s="36"/>
      <c r="V701" s="36"/>
      <c r="W701" s="36"/>
      <c r="X701" s="36"/>
      <c r="Y701" s="36"/>
      <c r="Z701" s="36"/>
      <c r="AA701" s="36"/>
    </row>
    <row r="702" spans="18:27" s="64" customFormat="1">
      <c r="R702" s="36"/>
      <c r="S702" s="36"/>
      <c r="T702" s="36"/>
      <c r="U702" s="36"/>
      <c r="V702" s="36"/>
      <c r="W702" s="36"/>
      <c r="X702" s="36"/>
      <c r="Y702" s="36"/>
      <c r="Z702" s="36"/>
      <c r="AA702" s="36"/>
    </row>
    <row r="703" spans="18:27" s="64" customFormat="1">
      <c r="R703" s="36"/>
      <c r="S703" s="36"/>
      <c r="T703" s="36"/>
      <c r="U703" s="36"/>
      <c r="V703" s="36"/>
      <c r="W703" s="36"/>
      <c r="X703" s="36"/>
      <c r="Y703" s="36"/>
      <c r="Z703" s="36"/>
      <c r="AA703" s="36"/>
    </row>
    <row r="704" spans="18:27" s="64" customFormat="1">
      <c r="R704" s="36"/>
      <c r="S704" s="36"/>
      <c r="T704" s="36"/>
      <c r="U704" s="36"/>
      <c r="V704" s="36"/>
      <c r="W704" s="36"/>
      <c r="X704" s="36"/>
      <c r="Y704" s="36"/>
      <c r="Z704" s="36"/>
      <c r="AA704" s="36"/>
    </row>
    <row r="705" spans="18:27" s="64" customFormat="1">
      <c r="R705" s="36"/>
      <c r="S705" s="36"/>
      <c r="T705" s="36"/>
      <c r="U705" s="36"/>
      <c r="V705" s="36"/>
      <c r="W705" s="36"/>
      <c r="X705" s="36"/>
      <c r="Y705" s="36"/>
      <c r="Z705" s="36"/>
      <c r="AA705" s="36"/>
    </row>
    <row r="706" spans="18:27" s="64" customFormat="1">
      <c r="R706" s="36"/>
      <c r="S706" s="36"/>
      <c r="T706" s="36"/>
      <c r="U706" s="36"/>
      <c r="V706" s="36"/>
      <c r="W706" s="36"/>
      <c r="X706" s="36"/>
      <c r="Y706" s="36"/>
      <c r="Z706" s="36"/>
      <c r="AA706" s="36"/>
    </row>
    <row r="707" spans="18:27" s="64" customFormat="1">
      <c r="R707" s="36"/>
      <c r="S707" s="36"/>
      <c r="T707" s="36"/>
      <c r="U707" s="36"/>
      <c r="V707" s="36"/>
      <c r="W707" s="36"/>
      <c r="X707" s="36"/>
      <c r="Y707" s="36"/>
      <c r="Z707" s="36"/>
      <c r="AA707" s="36"/>
    </row>
    <row r="708" spans="18:27" s="64" customFormat="1">
      <c r="R708" s="36"/>
      <c r="S708" s="36"/>
      <c r="T708" s="36"/>
      <c r="U708" s="36"/>
      <c r="V708" s="36"/>
      <c r="W708" s="36"/>
      <c r="X708" s="36"/>
      <c r="Y708" s="36"/>
      <c r="Z708" s="36"/>
      <c r="AA708" s="36"/>
    </row>
    <row r="709" spans="18:27" s="64" customFormat="1">
      <c r="R709" s="36"/>
      <c r="S709" s="36"/>
      <c r="T709" s="36"/>
      <c r="U709" s="36"/>
      <c r="V709" s="36"/>
      <c r="W709" s="36"/>
      <c r="X709" s="36"/>
      <c r="Y709" s="36"/>
      <c r="Z709" s="36"/>
      <c r="AA709" s="36"/>
    </row>
    <row r="710" spans="18:27" s="64" customFormat="1">
      <c r="R710" s="36"/>
      <c r="S710" s="36"/>
      <c r="T710" s="36"/>
      <c r="U710" s="36"/>
      <c r="V710" s="36"/>
      <c r="W710" s="36"/>
      <c r="X710" s="36"/>
      <c r="Y710" s="36"/>
      <c r="Z710" s="36"/>
      <c r="AA710" s="36"/>
    </row>
    <row r="711" spans="18:27" s="64" customFormat="1">
      <c r="R711" s="36"/>
      <c r="S711" s="36"/>
      <c r="T711" s="36"/>
      <c r="U711" s="36"/>
      <c r="V711" s="36"/>
      <c r="W711" s="36"/>
      <c r="X711" s="36"/>
      <c r="Y711" s="36"/>
      <c r="Z711" s="36"/>
      <c r="AA711" s="36"/>
    </row>
    <row r="712" spans="18:27" s="64" customFormat="1">
      <c r="R712" s="36"/>
      <c r="S712" s="36"/>
      <c r="T712" s="36"/>
      <c r="U712" s="36"/>
      <c r="V712" s="36"/>
      <c r="W712" s="36"/>
      <c r="X712" s="36"/>
      <c r="Y712" s="36"/>
      <c r="Z712" s="36"/>
      <c r="AA712" s="36"/>
    </row>
    <row r="713" spans="18:27" s="64" customFormat="1">
      <c r="R713" s="36"/>
      <c r="S713" s="36"/>
      <c r="T713" s="36"/>
      <c r="U713" s="36"/>
      <c r="V713" s="36"/>
      <c r="W713" s="36"/>
      <c r="X713" s="36"/>
      <c r="Y713" s="36"/>
      <c r="Z713" s="36"/>
      <c r="AA713" s="36"/>
    </row>
    <row r="714" spans="18:27" s="64" customFormat="1">
      <c r="R714" s="36"/>
      <c r="S714" s="36"/>
      <c r="T714" s="36"/>
      <c r="U714" s="36"/>
      <c r="V714" s="36"/>
      <c r="W714" s="36"/>
      <c r="X714" s="36"/>
      <c r="Y714" s="36"/>
      <c r="Z714" s="36"/>
      <c r="AA714" s="36"/>
    </row>
    <row r="715" spans="18:27" s="64" customFormat="1">
      <c r="R715" s="36"/>
      <c r="S715" s="36"/>
      <c r="T715" s="36"/>
      <c r="U715" s="36"/>
      <c r="V715" s="36"/>
      <c r="W715" s="36"/>
      <c r="X715" s="36"/>
      <c r="Y715" s="36"/>
      <c r="Z715" s="36"/>
      <c r="AA715" s="36"/>
    </row>
    <row r="716" spans="18:27" s="64" customFormat="1">
      <c r="R716" s="36"/>
      <c r="S716" s="36"/>
      <c r="T716" s="36"/>
      <c r="U716" s="36"/>
      <c r="V716" s="36"/>
      <c r="W716" s="36"/>
      <c r="X716" s="36"/>
      <c r="Y716" s="36"/>
      <c r="Z716" s="36"/>
      <c r="AA716" s="36"/>
    </row>
    <row r="717" spans="18:27" s="64" customFormat="1">
      <c r="R717" s="36"/>
      <c r="S717" s="36"/>
      <c r="T717" s="36"/>
      <c r="U717" s="36"/>
      <c r="V717" s="36"/>
      <c r="W717" s="36"/>
      <c r="X717" s="36"/>
      <c r="Y717" s="36"/>
      <c r="Z717" s="36"/>
      <c r="AA717" s="36"/>
    </row>
    <row r="718" spans="18:27" s="64" customFormat="1">
      <c r="R718" s="36"/>
      <c r="S718" s="36"/>
      <c r="T718" s="36"/>
      <c r="U718" s="36"/>
      <c r="V718" s="36"/>
      <c r="W718" s="36"/>
      <c r="X718" s="36"/>
      <c r="Y718" s="36"/>
      <c r="Z718" s="36"/>
      <c r="AA718" s="36"/>
    </row>
    <row r="719" spans="18:27" s="64" customFormat="1">
      <c r="R719" s="36"/>
      <c r="S719" s="36"/>
      <c r="T719" s="36"/>
      <c r="U719" s="36"/>
      <c r="V719" s="36"/>
      <c r="W719" s="36"/>
      <c r="X719" s="36"/>
      <c r="Y719" s="36"/>
      <c r="Z719" s="36"/>
      <c r="AA719" s="36"/>
    </row>
    <row r="720" spans="18:27" s="64" customFormat="1">
      <c r="R720" s="36"/>
      <c r="S720" s="36"/>
      <c r="T720" s="36"/>
      <c r="U720" s="36"/>
      <c r="V720" s="36"/>
      <c r="W720" s="36"/>
      <c r="X720" s="36"/>
      <c r="Y720" s="36"/>
      <c r="Z720" s="36"/>
      <c r="AA720" s="36"/>
    </row>
    <row r="721" spans="18:27" s="64" customFormat="1">
      <c r="R721" s="36"/>
      <c r="S721" s="36"/>
      <c r="T721" s="36"/>
      <c r="U721" s="36"/>
      <c r="V721" s="36"/>
      <c r="W721" s="36"/>
      <c r="X721" s="36"/>
      <c r="Y721" s="36"/>
      <c r="Z721" s="36"/>
      <c r="AA721" s="36"/>
    </row>
    <row r="722" spans="18:27" s="64" customFormat="1">
      <c r="R722" s="36"/>
      <c r="S722" s="36"/>
      <c r="T722" s="36"/>
      <c r="U722" s="36"/>
      <c r="V722" s="36"/>
      <c r="W722" s="36"/>
      <c r="X722" s="36"/>
      <c r="Y722" s="36"/>
      <c r="Z722" s="36"/>
      <c r="AA722" s="36"/>
    </row>
    <row r="723" spans="18:27" s="64" customFormat="1">
      <c r="R723" s="36"/>
      <c r="S723" s="36"/>
      <c r="T723" s="36"/>
      <c r="U723" s="36"/>
      <c r="V723" s="36"/>
      <c r="W723" s="36"/>
      <c r="X723" s="36"/>
      <c r="Y723" s="36"/>
      <c r="Z723" s="36"/>
      <c r="AA723" s="36"/>
    </row>
    <row r="724" spans="18:27" s="64" customFormat="1">
      <c r="R724" s="36"/>
      <c r="S724" s="36"/>
      <c r="T724" s="36"/>
      <c r="U724" s="36"/>
      <c r="V724" s="36"/>
      <c r="W724" s="36"/>
      <c r="X724" s="36"/>
      <c r="Y724" s="36"/>
      <c r="Z724" s="36"/>
      <c r="AA724" s="36"/>
    </row>
    <row r="725" spans="18:27" s="64" customFormat="1">
      <c r="R725" s="36"/>
      <c r="S725" s="36"/>
      <c r="T725" s="36"/>
      <c r="U725" s="36"/>
      <c r="V725" s="36"/>
      <c r="W725" s="36"/>
      <c r="X725" s="36"/>
      <c r="Y725" s="36"/>
      <c r="Z725" s="36"/>
      <c r="AA725" s="36"/>
    </row>
    <row r="726" spans="18:27" s="64" customFormat="1">
      <c r="R726" s="36"/>
      <c r="S726" s="36"/>
      <c r="T726" s="36"/>
      <c r="U726" s="36"/>
      <c r="V726" s="36"/>
      <c r="W726" s="36"/>
      <c r="X726" s="36"/>
      <c r="Y726" s="36"/>
      <c r="Z726" s="36"/>
      <c r="AA726" s="36"/>
    </row>
    <row r="727" spans="18:27" s="64" customFormat="1">
      <c r="R727" s="36"/>
      <c r="S727" s="36"/>
      <c r="T727" s="36"/>
      <c r="U727" s="36"/>
      <c r="V727" s="36"/>
      <c r="W727" s="36"/>
      <c r="X727" s="36"/>
      <c r="Y727" s="36"/>
      <c r="Z727" s="36"/>
      <c r="AA727" s="36"/>
    </row>
    <row r="728" spans="18:27" s="64" customFormat="1">
      <c r="R728" s="36"/>
      <c r="S728" s="36"/>
      <c r="T728" s="36"/>
      <c r="U728" s="36"/>
      <c r="V728" s="36"/>
      <c r="W728" s="36"/>
      <c r="X728" s="36"/>
      <c r="Y728" s="36"/>
      <c r="Z728" s="36"/>
      <c r="AA728" s="36"/>
    </row>
    <row r="729" spans="18:27" s="64" customFormat="1">
      <c r="R729" s="36"/>
      <c r="S729" s="36"/>
      <c r="T729" s="36"/>
      <c r="U729" s="36"/>
      <c r="V729" s="36"/>
      <c r="W729" s="36"/>
      <c r="X729" s="36"/>
      <c r="Y729" s="36"/>
      <c r="Z729" s="36"/>
      <c r="AA729" s="36"/>
    </row>
    <row r="730" spans="18:27" s="64" customFormat="1">
      <c r="R730" s="36"/>
      <c r="S730" s="36"/>
      <c r="T730" s="36"/>
      <c r="U730" s="36"/>
      <c r="V730" s="36"/>
      <c r="W730" s="36"/>
      <c r="X730" s="36"/>
      <c r="Y730" s="36"/>
      <c r="Z730" s="36"/>
      <c r="AA730" s="36"/>
    </row>
    <row r="731" spans="18:27" s="64" customFormat="1">
      <c r="R731" s="36"/>
      <c r="S731" s="36"/>
      <c r="T731" s="36"/>
      <c r="U731" s="36"/>
      <c r="V731" s="36"/>
      <c r="W731" s="36"/>
      <c r="X731" s="36"/>
      <c r="Y731" s="36"/>
      <c r="Z731" s="36"/>
      <c r="AA731" s="36"/>
    </row>
    <row r="732" spans="18:27" s="64" customFormat="1">
      <c r="R732" s="36"/>
      <c r="S732" s="36"/>
      <c r="T732" s="36"/>
      <c r="U732" s="36"/>
      <c r="V732" s="36"/>
      <c r="W732" s="36"/>
      <c r="X732" s="36"/>
      <c r="Y732" s="36"/>
      <c r="Z732" s="36"/>
      <c r="AA732" s="36"/>
    </row>
    <row r="733" spans="18:27" s="64" customFormat="1">
      <c r="R733" s="36"/>
      <c r="S733" s="36"/>
      <c r="T733" s="36"/>
      <c r="U733" s="36"/>
      <c r="V733" s="36"/>
      <c r="W733" s="36"/>
      <c r="X733" s="36"/>
      <c r="Y733" s="36"/>
      <c r="Z733" s="36"/>
      <c r="AA733" s="36"/>
    </row>
    <row r="734" spans="18:27" s="64" customFormat="1">
      <c r="R734" s="36"/>
      <c r="S734" s="36"/>
      <c r="T734" s="36"/>
      <c r="U734" s="36"/>
      <c r="V734" s="36"/>
      <c r="W734" s="36"/>
      <c r="X734" s="36"/>
      <c r="Y734" s="36"/>
      <c r="Z734" s="36"/>
      <c r="AA734" s="36"/>
    </row>
    <row r="735" spans="18:27" s="64" customFormat="1">
      <c r="R735" s="36"/>
      <c r="S735" s="36"/>
      <c r="T735" s="36"/>
      <c r="U735" s="36"/>
      <c r="V735" s="36"/>
      <c r="W735" s="36"/>
      <c r="X735" s="36"/>
      <c r="Y735" s="36"/>
      <c r="Z735" s="36"/>
      <c r="AA735" s="36"/>
    </row>
    <row r="736" spans="18:27" s="64" customFormat="1">
      <c r="R736" s="36"/>
      <c r="S736" s="36"/>
      <c r="T736" s="36"/>
      <c r="U736" s="36"/>
      <c r="V736" s="36"/>
      <c r="W736" s="36"/>
      <c r="X736" s="36"/>
      <c r="Y736" s="36"/>
      <c r="Z736" s="36"/>
      <c r="AA736" s="36"/>
    </row>
    <row r="737" spans="18:27" s="64" customFormat="1">
      <c r="R737" s="36"/>
      <c r="S737" s="36"/>
      <c r="T737" s="36"/>
      <c r="U737" s="36"/>
      <c r="V737" s="36"/>
      <c r="W737" s="36"/>
      <c r="X737" s="36"/>
      <c r="Y737" s="36"/>
      <c r="Z737" s="36"/>
      <c r="AA737" s="36"/>
    </row>
    <row r="738" spans="18:27" s="64" customFormat="1">
      <c r="R738" s="36"/>
      <c r="S738" s="36"/>
      <c r="T738" s="36"/>
      <c r="U738" s="36"/>
      <c r="V738" s="36"/>
      <c r="W738" s="36"/>
      <c r="X738" s="36"/>
      <c r="Y738" s="36"/>
      <c r="Z738" s="36"/>
      <c r="AA738" s="36"/>
    </row>
    <row r="739" spans="18:27" s="64" customFormat="1">
      <c r="R739" s="36"/>
      <c r="S739" s="36"/>
      <c r="T739" s="36"/>
      <c r="U739" s="36"/>
      <c r="V739" s="36"/>
      <c r="W739" s="36"/>
      <c r="X739" s="36"/>
      <c r="Y739" s="36"/>
      <c r="Z739" s="36"/>
      <c r="AA739" s="36"/>
    </row>
    <row r="740" spans="18:27" s="64" customFormat="1">
      <c r="R740" s="36"/>
      <c r="S740" s="36"/>
      <c r="T740" s="36"/>
      <c r="U740" s="36"/>
      <c r="V740" s="36"/>
      <c r="W740" s="36"/>
      <c r="X740" s="36"/>
      <c r="Y740" s="36"/>
      <c r="Z740" s="36"/>
      <c r="AA740" s="36"/>
    </row>
    <row r="741" spans="18:27" s="64" customFormat="1">
      <c r="R741" s="36"/>
      <c r="S741" s="36"/>
      <c r="T741" s="36"/>
      <c r="U741" s="36"/>
      <c r="V741" s="36"/>
      <c r="W741" s="36"/>
      <c r="X741" s="36"/>
      <c r="Y741" s="36"/>
      <c r="Z741" s="36"/>
      <c r="AA741" s="36"/>
    </row>
    <row r="742" spans="18:27" s="64" customFormat="1">
      <c r="R742" s="36"/>
      <c r="S742" s="36"/>
      <c r="T742" s="36"/>
      <c r="U742" s="36"/>
      <c r="V742" s="36"/>
      <c r="W742" s="36"/>
      <c r="X742" s="36"/>
      <c r="Y742" s="36"/>
      <c r="Z742" s="36"/>
      <c r="AA742" s="36"/>
    </row>
    <row r="743" spans="18:27" s="64" customFormat="1">
      <c r="R743" s="36"/>
      <c r="S743" s="36"/>
      <c r="T743" s="36"/>
      <c r="U743" s="36"/>
      <c r="V743" s="36"/>
      <c r="W743" s="36"/>
      <c r="X743" s="36"/>
      <c r="Y743" s="36"/>
      <c r="Z743" s="36"/>
      <c r="AA743" s="36"/>
    </row>
    <row r="744" spans="18:27" s="64" customFormat="1">
      <c r="R744" s="36"/>
      <c r="S744" s="36"/>
      <c r="T744" s="36"/>
      <c r="U744" s="36"/>
      <c r="V744" s="36"/>
      <c r="W744" s="36"/>
      <c r="X744" s="36"/>
      <c r="Y744" s="36"/>
      <c r="Z744" s="36"/>
      <c r="AA744" s="36"/>
    </row>
    <row r="745" spans="18:27" s="64" customFormat="1">
      <c r="R745" s="36"/>
      <c r="S745" s="36"/>
      <c r="T745" s="36"/>
      <c r="U745" s="36"/>
      <c r="V745" s="36"/>
      <c r="W745" s="36"/>
      <c r="X745" s="36"/>
      <c r="Y745" s="36"/>
      <c r="Z745" s="36"/>
      <c r="AA745" s="36"/>
    </row>
    <row r="746" spans="18:27" s="64" customFormat="1">
      <c r="R746" s="36"/>
      <c r="S746" s="36"/>
      <c r="T746" s="36"/>
      <c r="U746" s="36"/>
      <c r="V746" s="36"/>
      <c r="W746" s="36"/>
      <c r="X746" s="36"/>
      <c r="Y746" s="36"/>
      <c r="Z746" s="36"/>
      <c r="AA746" s="36"/>
    </row>
    <row r="747" spans="18:27" s="64" customFormat="1">
      <c r="R747" s="36"/>
      <c r="S747" s="36"/>
      <c r="T747" s="36"/>
      <c r="U747" s="36"/>
      <c r="V747" s="36"/>
      <c r="W747" s="36"/>
      <c r="X747" s="36"/>
      <c r="Y747" s="36"/>
      <c r="Z747" s="36"/>
      <c r="AA747" s="36"/>
    </row>
    <row r="748" spans="18:27" s="64" customFormat="1">
      <c r="R748" s="36"/>
      <c r="S748" s="36"/>
      <c r="T748" s="36"/>
      <c r="U748" s="36"/>
      <c r="V748" s="36"/>
      <c r="W748" s="36"/>
      <c r="X748" s="36"/>
      <c r="Y748" s="36"/>
      <c r="Z748" s="36"/>
      <c r="AA748" s="36"/>
    </row>
    <row r="749" spans="18:27" s="64" customFormat="1">
      <c r="R749" s="36"/>
      <c r="S749" s="36"/>
      <c r="T749" s="36"/>
      <c r="U749" s="36"/>
      <c r="V749" s="36"/>
      <c r="W749" s="36"/>
      <c r="X749" s="36"/>
      <c r="Y749" s="36"/>
      <c r="Z749" s="36"/>
      <c r="AA749" s="36"/>
    </row>
    <row r="750" spans="18:27" s="64" customFormat="1">
      <c r="R750" s="36"/>
      <c r="S750" s="36"/>
      <c r="T750" s="36"/>
      <c r="U750" s="36"/>
      <c r="V750" s="36"/>
      <c r="W750" s="36"/>
      <c r="X750" s="36"/>
      <c r="Y750" s="36"/>
      <c r="Z750" s="36"/>
      <c r="AA750" s="36"/>
    </row>
    <row r="751" spans="18:27" s="64" customFormat="1">
      <c r="R751" s="36"/>
      <c r="S751" s="36"/>
      <c r="T751" s="36"/>
      <c r="U751" s="36"/>
      <c r="V751" s="36"/>
      <c r="W751" s="36"/>
      <c r="X751" s="36"/>
      <c r="Y751" s="36"/>
      <c r="Z751" s="36"/>
      <c r="AA751" s="36"/>
    </row>
    <row r="752" spans="18:27" s="64" customFormat="1">
      <c r="R752" s="36"/>
      <c r="S752" s="36"/>
      <c r="T752" s="36"/>
      <c r="U752" s="36"/>
      <c r="V752" s="36"/>
      <c r="W752" s="36"/>
      <c r="X752" s="36"/>
      <c r="Y752" s="36"/>
      <c r="Z752" s="36"/>
      <c r="AA752" s="36"/>
    </row>
    <row r="753" spans="18:27" s="64" customFormat="1">
      <c r="R753" s="36"/>
      <c r="S753" s="36"/>
      <c r="T753" s="36"/>
      <c r="U753" s="36"/>
      <c r="V753" s="36"/>
      <c r="W753" s="36"/>
      <c r="X753" s="36"/>
      <c r="Y753" s="36"/>
      <c r="Z753" s="36"/>
      <c r="AA753" s="36"/>
    </row>
    <row r="754" spans="18:27" s="64" customFormat="1">
      <c r="R754" s="36"/>
      <c r="S754" s="36"/>
      <c r="T754" s="36"/>
      <c r="U754" s="36"/>
      <c r="V754" s="36"/>
      <c r="W754" s="36"/>
      <c r="X754" s="36"/>
      <c r="Y754" s="36"/>
      <c r="Z754" s="36"/>
      <c r="AA754" s="36"/>
    </row>
    <row r="755" spans="18:27" s="64" customFormat="1">
      <c r="R755" s="36"/>
      <c r="S755" s="36"/>
      <c r="T755" s="36"/>
      <c r="U755" s="36"/>
      <c r="V755" s="36"/>
      <c r="W755" s="36"/>
      <c r="X755" s="36"/>
      <c r="Y755" s="36"/>
      <c r="Z755" s="36"/>
      <c r="AA755" s="36"/>
    </row>
    <row r="756" spans="18:27" s="64" customFormat="1">
      <c r="R756" s="36"/>
      <c r="S756" s="36"/>
      <c r="T756" s="36"/>
      <c r="U756" s="36"/>
      <c r="V756" s="36"/>
      <c r="W756" s="36"/>
      <c r="X756" s="36"/>
      <c r="Y756" s="36"/>
      <c r="Z756" s="36"/>
      <c r="AA756" s="36"/>
    </row>
    <row r="757" spans="18:27" s="64" customFormat="1">
      <c r="R757" s="36"/>
      <c r="S757" s="36"/>
      <c r="T757" s="36"/>
      <c r="U757" s="36"/>
      <c r="V757" s="36"/>
      <c r="W757" s="36"/>
      <c r="X757" s="36"/>
      <c r="Y757" s="36"/>
      <c r="Z757" s="36"/>
      <c r="AA757" s="36"/>
    </row>
    <row r="758" spans="18:27" s="64" customFormat="1">
      <c r="R758" s="36"/>
      <c r="S758" s="36"/>
      <c r="T758" s="36"/>
      <c r="U758" s="36"/>
      <c r="V758" s="36"/>
      <c r="W758" s="36"/>
      <c r="X758" s="36"/>
      <c r="Y758" s="36"/>
      <c r="Z758" s="36"/>
      <c r="AA758" s="36"/>
    </row>
    <row r="759" spans="18:27" s="64" customFormat="1">
      <c r="R759" s="36"/>
      <c r="S759" s="36"/>
      <c r="T759" s="36"/>
      <c r="U759" s="36"/>
      <c r="V759" s="36"/>
      <c r="W759" s="36"/>
      <c r="X759" s="36"/>
      <c r="Y759" s="36"/>
      <c r="Z759" s="36"/>
      <c r="AA759" s="36"/>
    </row>
    <row r="760" spans="18:27" s="64" customFormat="1">
      <c r="R760" s="36"/>
      <c r="S760" s="36"/>
      <c r="T760" s="36"/>
      <c r="U760" s="36"/>
      <c r="V760" s="36"/>
      <c r="W760" s="36"/>
      <c r="X760" s="36"/>
      <c r="Y760" s="36"/>
      <c r="Z760" s="36"/>
      <c r="AA760" s="36"/>
    </row>
    <row r="761" spans="18:27" s="64" customFormat="1">
      <c r="R761" s="36"/>
      <c r="S761" s="36"/>
      <c r="T761" s="36"/>
      <c r="U761" s="36"/>
      <c r="V761" s="36"/>
      <c r="W761" s="36"/>
      <c r="X761" s="36"/>
      <c r="Y761" s="36"/>
      <c r="Z761" s="36"/>
      <c r="AA761" s="36"/>
    </row>
    <row r="762" spans="18:27" s="64" customFormat="1">
      <c r="R762" s="36"/>
      <c r="S762" s="36"/>
      <c r="T762" s="36"/>
      <c r="U762" s="36"/>
      <c r="V762" s="36"/>
      <c r="W762" s="36"/>
      <c r="X762" s="36"/>
      <c r="Y762" s="36"/>
      <c r="Z762" s="36"/>
      <c r="AA762" s="36"/>
    </row>
    <row r="763" spans="18:27" s="64" customFormat="1">
      <c r="R763" s="36"/>
      <c r="S763" s="36"/>
      <c r="T763" s="36"/>
      <c r="U763" s="36"/>
      <c r="V763" s="36"/>
      <c r="W763" s="36"/>
      <c r="X763" s="36"/>
      <c r="Y763" s="36"/>
      <c r="Z763" s="36"/>
      <c r="AA763" s="36"/>
    </row>
    <row r="764" spans="18:27" s="64" customFormat="1">
      <c r="R764" s="36"/>
      <c r="S764" s="36"/>
      <c r="T764" s="36"/>
      <c r="U764" s="36"/>
      <c r="V764" s="36"/>
      <c r="W764" s="36"/>
      <c r="X764" s="36"/>
      <c r="Y764" s="36"/>
      <c r="Z764" s="36"/>
      <c r="AA764" s="36"/>
    </row>
    <row r="765" spans="18:27" s="64" customFormat="1">
      <c r="R765" s="36"/>
      <c r="S765" s="36"/>
      <c r="T765" s="36"/>
      <c r="U765" s="36"/>
      <c r="V765" s="36"/>
      <c r="W765" s="36"/>
      <c r="X765" s="36"/>
      <c r="Y765" s="36"/>
      <c r="Z765" s="36"/>
      <c r="AA765" s="36"/>
    </row>
    <row r="766" spans="18:27" s="64" customFormat="1">
      <c r="R766" s="36"/>
      <c r="S766" s="36"/>
      <c r="T766" s="36"/>
      <c r="U766" s="36"/>
      <c r="V766" s="36"/>
      <c r="W766" s="36"/>
      <c r="X766" s="36"/>
      <c r="Y766" s="36"/>
      <c r="Z766" s="36"/>
      <c r="AA766" s="36"/>
    </row>
    <row r="767" spans="18:27" s="64" customFormat="1">
      <c r="R767" s="36"/>
      <c r="S767" s="36"/>
      <c r="T767" s="36"/>
      <c r="U767" s="36"/>
      <c r="V767" s="36"/>
      <c r="W767" s="36"/>
      <c r="X767" s="36"/>
      <c r="Y767" s="36"/>
      <c r="Z767" s="36"/>
      <c r="AA767" s="36"/>
    </row>
    <row r="768" spans="18:27" s="64" customFormat="1">
      <c r="R768" s="36"/>
      <c r="S768" s="36"/>
      <c r="T768" s="36"/>
      <c r="U768" s="36"/>
      <c r="V768" s="36"/>
      <c r="W768" s="36"/>
      <c r="X768" s="36"/>
      <c r="Y768" s="36"/>
      <c r="Z768" s="36"/>
      <c r="AA768" s="36"/>
    </row>
    <row r="769" spans="18:27" s="64" customFormat="1">
      <c r="R769" s="36"/>
      <c r="S769" s="36"/>
      <c r="T769" s="36"/>
      <c r="U769" s="36"/>
      <c r="V769" s="36"/>
      <c r="W769" s="36"/>
      <c r="X769" s="36"/>
      <c r="Y769" s="36"/>
      <c r="Z769" s="36"/>
      <c r="AA769" s="36"/>
    </row>
    <row r="770" spans="18:27" s="64" customFormat="1">
      <c r="R770" s="36"/>
      <c r="S770" s="36"/>
      <c r="T770" s="36"/>
      <c r="U770" s="36"/>
      <c r="V770" s="36"/>
      <c r="W770" s="36"/>
      <c r="X770" s="36"/>
      <c r="Y770" s="36"/>
      <c r="Z770" s="36"/>
      <c r="AA770" s="36"/>
    </row>
    <row r="771" spans="18:27" s="64" customFormat="1">
      <c r="R771" s="36"/>
      <c r="S771" s="36"/>
      <c r="T771" s="36"/>
      <c r="U771" s="36"/>
      <c r="V771" s="36"/>
      <c r="W771" s="36"/>
      <c r="X771" s="36"/>
      <c r="Y771" s="36"/>
      <c r="Z771" s="36"/>
      <c r="AA771" s="36"/>
    </row>
    <row r="772" spans="18:27" s="64" customFormat="1">
      <c r="R772" s="36"/>
      <c r="S772" s="36"/>
      <c r="T772" s="36"/>
      <c r="U772" s="36"/>
      <c r="V772" s="36"/>
      <c r="W772" s="36"/>
      <c r="X772" s="36"/>
      <c r="Y772" s="36"/>
      <c r="Z772" s="36"/>
      <c r="AA772" s="36"/>
    </row>
    <row r="773" spans="18:27" s="64" customFormat="1">
      <c r="R773" s="36"/>
      <c r="S773" s="36"/>
      <c r="T773" s="36"/>
      <c r="U773" s="36"/>
      <c r="V773" s="36"/>
      <c r="W773" s="36"/>
      <c r="X773" s="36"/>
      <c r="Y773" s="36"/>
      <c r="Z773" s="36"/>
      <c r="AA773" s="36"/>
    </row>
    <row r="774" spans="18:27" s="64" customFormat="1">
      <c r="R774" s="36"/>
      <c r="S774" s="36"/>
      <c r="T774" s="36"/>
      <c r="U774" s="36"/>
      <c r="V774" s="36"/>
      <c r="W774" s="36"/>
      <c r="X774" s="36"/>
      <c r="Y774" s="36"/>
      <c r="Z774" s="36"/>
      <c r="AA774" s="36"/>
    </row>
    <row r="775" spans="18:27" s="64" customFormat="1">
      <c r="R775" s="36"/>
      <c r="S775" s="36"/>
      <c r="T775" s="36"/>
      <c r="U775" s="36"/>
      <c r="V775" s="36"/>
      <c r="W775" s="36"/>
      <c r="X775" s="36"/>
      <c r="Y775" s="36"/>
      <c r="Z775" s="36"/>
      <c r="AA775" s="36"/>
    </row>
    <row r="776" spans="18:27" s="64" customFormat="1">
      <c r="R776" s="36"/>
      <c r="S776" s="36"/>
      <c r="T776" s="36"/>
      <c r="U776" s="36"/>
      <c r="V776" s="36"/>
      <c r="W776" s="36"/>
      <c r="X776" s="36"/>
      <c r="Y776" s="36"/>
      <c r="Z776" s="36"/>
      <c r="AA776" s="36"/>
    </row>
    <row r="777" spans="18:27" s="64" customFormat="1">
      <c r="R777" s="36"/>
      <c r="S777" s="36"/>
      <c r="T777" s="36"/>
      <c r="U777" s="36"/>
      <c r="V777" s="36"/>
      <c r="W777" s="36"/>
      <c r="X777" s="36"/>
      <c r="Y777" s="36"/>
      <c r="Z777" s="36"/>
      <c r="AA777" s="36"/>
    </row>
    <row r="778" spans="18:27" s="64" customFormat="1">
      <c r="R778" s="36"/>
      <c r="S778" s="36"/>
      <c r="T778" s="36"/>
      <c r="U778" s="36"/>
      <c r="V778" s="36"/>
      <c r="W778" s="36"/>
      <c r="X778" s="36"/>
      <c r="Y778" s="36"/>
      <c r="Z778" s="36"/>
      <c r="AA778" s="36"/>
    </row>
    <row r="779" spans="18:27" s="64" customFormat="1">
      <c r="R779" s="36"/>
      <c r="S779" s="36"/>
      <c r="T779" s="36"/>
      <c r="U779" s="36"/>
      <c r="V779" s="36"/>
      <c r="W779" s="36"/>
      <c r="X779" s="36"/>
      <c r="Y779" s="36"/>
      <c r="Z779" s="36"/>
      <c r="AA779" s="36"/>
    </row>
    <row r="780" spans="18:27" s="64" customFormat="1">
      <c r="R780" s="36"/>
      <c r="S780" s="36"/>
      <c r="T780" s="36"/>
      <c r="U780" s="36"/>
      <c r="V780" s="36"/>
      <c r="W780" s="36"/>
      <c r="X780" s="36"/>
      <c r="Y780" s="36"/>
      <c r="Z780" s="36"/>
      <c r="AA780" s="36"/>
    </row>
    <row r="781" spans="18:27" s="64" customFormat="1">
      <c r="R781" s="36"/>
      <c r="S781" s="36"/>
      <c r="T781" s="36"/>
      <c r="U781" s="36"/>
      <c r="V781" s="36"/>
      <c r="W781" s="36"/>
      <c r="X781" s="36"/>
      <c r="Y781" s="36"/>
      <c r="Z781" s="36"/>
      <c r="AA781" s="36"/>
    </row>
    <row r="782" spans="18:27" s="64" customFormat="1">
      <c r="R782" s="36"/>
      <c r="S782" s="36"/>
      <c r="T782" s="36"/>
      <c r="U782" s="36"/>
      <c r="V782" s="36"/>
      <c r="W782" s="36"/>
      <c r="X782" s="36"/>
      <c r="Y782" s="36"/>
      <c r="Z782" s="36"/>
      <c r="AA782" s="36"/>
    </row>
    <row r="783" spans="18:27" s="64" customFormat="1">
      <c r="R783" s="36"/>
      <c r="S783" s="36"/>
      <c r="T783" s="36"/>
      <c r="U783" s="36"/>
      <c r="V783" s="36"/>
      <c r="W783" s="36"/>
      <c r="X783" s="36"/>
      <c r="Y783" s="36"/>
      <c r="Z783" s="36"/>
      <c r="AA783" s="36"/>
    </row>
    <row r="784" spans="18:27" s="64" customFormat="1">
      <c r="R784" s="36"/>
      <c r="S784" s="36"/>
      <c r="T784" s="36"/>
      <c r="U784" s="36"/>
      <c r="V784" s="36"/>
      <c r="W784" s="36"/>
      <c r="X784" s="36"/>
      <c r="Y784" s="36"/>
      <c r="Z784" s="36"/>
      <c r="AA784" s="36"/>
    </row>
    <row r="785" spans="18:27" s="64" customFormat="1">
      <c r="R785" s="36"/>
      <c r="S785" s="36"/>
      <c r="T785" s="36"/>
      <c r="U785" s="36"/>
      <c r="V785" s="36"/>
      <c r="W785" s="36"/>
      <c r="X785" s="36"/>
      <c r="Y785" s="36"/>
      <c r="Z785" s="36"/>
      <c r="AA785" s="36"/>
    </row>
    <row r="786" spans="18:27" s="64" customFormat="1">
      <c r="R786" s="36"/>
      <c r="S786" s="36"/>
      <c r="T786" s="36"/>
      <c r="U786" s="36"/>
      <c r="V786" s="36"/>
      <c r="W786" s="36"/>
      <c r="X786" s="36"/>
      <c r="Y786" s="36"/>
      <c r="Z786" s="36"/>
      <c r="AA786" s="36"/>
    </row>
    <row r="787" spans="18:27" s="64" customFormat="1">
      <c r="R787" s="36"/>
      <c r="S787" s="36"/>
      <c r="T787" s="36"/>
      <c r="U787" s="36"/>
      <c r="V787" s="36"/>
      <c r="W787" s="36"/>
      <c r="X787" s="36"/>
      <c r="Y787" s="36"/>
      <c r="Z787" s="36"/>
      <c r="AA787" s="36"/>
    </row>
    <row r="788" spans="18:27" s="64" customFormat="1">
      <c r="R788" s="36"/>
      <c r="S788" s="36"/>
      <c r="T788" s="36"/>
      <c r="U788" s="36"/>
      <c r="V788" s="36"/>
      <c r="W788" s="36"/>
      <c r="X788" s="36"/>
      <c r="Y788" s="36"/>
      <c r="Z788" s="36"/>
      <c r="AA788" s="36"/>
    </row>
    <row r="789" spans="18:27" s="64" customFormat="1">
      <c r="R789" s="36"/>
      <c r="S789" s="36"/>
      <c r="T789" s="36"/>
      <c r="U789" s="36"/>
      <c r="V789" s="36"/>
      <c r="W789" s="36"/>
      <c r="X789" s="36"/>
      <c r="Y789" s="36"/>
      <c r="Z789" s="36"/>
      <c r="AA789" s="36"/>
    </row>
    <row r="790" spans="18:27" s="64" customFormat="1">
      <c r="R790" s="36"/>
      <c r="S790" s="36"/>
      <c r="T790" s="36"/>
      <c r="U790" s="36"/>
      <c r="V790" s="36"/>
      <c r="W790" s="36"/>
      <c r="X790" s="36"/>
      <c r="Y790" s="36"/>
      <c r="Z790" s="36"/>
      <c r="AA790" s="36"/>
    </row>
    <row r="791" spans="18:27" s="64" customFormat="1">
      <c r="R791" s="36"/>
      <c r="S791" s="36"/>
      <c r="T791" s="36"/>
      <c r="U791" s="36"/>
      <c r="V791" s="36"/>
      <c r="W791" s="36"/>
      <c r="X791" s="36"/>
      <c r="Y791" s="36"/>
      <c r="Z791" s="36"/>
      <c r="AA791" s="36"/>
    </row>
    <row r="792" spans="18:27" s="64" customFormat="1">
      <c r="R792" s="36"/>
      <c r="S792" s="36"/>
      <c r="T792" s="36"/>
      <c r="U792" s="36"/>
      <c r="V792" s="36"/>
      <c r="W792" s="36"/>
      <c r="X792" s="36"/>
      <c r="Y792" s="36"/>
      <c r="Z792" s="36"/>
      <c r="AA792" s="36"/>
    </row>
    <row r="793" spans="18:27" s="64" customFormat="1">
      <c r="R793" s="36"/>
      <c r="S793" s="36"/>
      <c r="T793" s="36"/>
      <c r="U793" s="36"/>
      <c r="V793" s="36"/>
      <c r="W793" s="36"/>
      <c r="X793" s="36"/>
      <c r="Y793" s="36"/>
      <c r="Z793" s="36"/>
      <c r="AA793" s="36"/>
    </row>
    <row r="794" spans="18:27" s="64" customFormat="1">
      <c r="R794" s="36"/>
      <c r="S794" s="36"/>
      <c r="T794" s="36"/>
      <c r="U794" s="36"/>
      <c r="V794" s="36"/>
      <c r="W794" s="36"/>
      <c r="X794" s="36"/>
      <c r="Y794" s="36"/>
      <c r="Z794" s="36"/>
      <c r="AA794" s="36"/>
    </row>
    <row r="795" spans="18:27" s="64" customFormat="1">
      <c r="R795" s="36"/>
      <c r="S795" s="36"/>
      <c r="T795" s="36"/>
      <c r="U795" s="36"/>
      <c r="V795" s="36"/>
      <c r="W795" s="36"/>
      <c r="X795" s="36"/>
      <c r="Y795" s="36"/>
      <c r="Z795" s="36"/>
      <c r="AA795" s="36"/>
    </row>
    <row r="796" spans="18:27" s="64" customFormat="1">
      <c r="R796" s="36"/>
      <c r="S796" s="36"/>
      <c r="T796" s="36"/>
      <c r="U796" s="36"/>
      <c r="V796" s="36"/>
      <c r="W796" s="36"/>
      <c r="X796" s="36"/>
      <c r="Y796" s="36"/>
      <c r="Z796" s="36"/>
      <c r="AA796" s="36"/>
    </row>
    <row r="797" spans="18:27" s="64" customFormat="1">
      <c r="R797" s="36"/>
      <c r="S797" s="36"/>
      <c r="T797" s="36"/>
      <c r="U797" s="36"/>
      <c r="V797" s="36"/>
      <c r="W797" s="36"/>
      <c r="X797" s="36"/>
      <c r="Y797" s="36"/>
      <c r="Z797" s="36"/>
      <c r="AA797" s="36"/>
    </row>
    <row r="798" spans="18:27" s="64" customFormat="1">
      <c r="R798" s="36"/>
      <c r="S798" s="36"/>
      <c r="T798" s="36"/>
      <c r="U798" s="36"/>
      <c r="V798" s="36"/>
      <c r="W798" s="36"/>
      <c r="X798" s="36"/>
      <c r="Y798" s="36"/>
      <c r="Z798" s="36"/>
      <c r="AA798" s="36"/>
    </row>
    <row r="799" spans="18:27" s="64" customFormat="1">
      <c r="R799" s="36"/>
      <c r="S799" s="36"/>
      <c r="T799" s="36"/>
      <c r="U799" s="36"/>
      <c r="V799" s="36"/>
      <c r="W799" s="36"/>
      <c r="X799" s="36"/>
      <c r="Y799" s="36"/>
      <c r="Z799" s="36"/>
      <c r="AA799" s="36"/>
    </row>
    <row r="800" spans="18:27" s="64" customFormat="1">
      <c r="R800" s="36"/>
      <c r="S800" s="36"/>
      <c r="T800" s="36"/>
      <c r="U800" s="36"/>
      <c r="V800" s="36"/>
      <c r="W800" s="36"/>
      <c r="X800" s="36"/>
      <c r="Y800" s="36"/>
      <c r="Z800" s="36"/>
      <c r="AA800" s="36"/>
    </row>
    <row r="801" spans="18:27" s="64" customFormat="1">
      <c r="R801" s="36"/>
      <c r="S801" s="36"/>
      <c r="T801" s="36"/>
      <c r="U801" s="36"/>
      <c r="V801" s="36"/>
      <c r="W801" s="36"/>
      <c r="X801" s="36"/>
      <c r="Y801" s="36"/>
      <c r="Z801" s="36"/>
      <c r="AA801" s="36"/>
    </row>
    <row r="802" spans="18:27" s="64" customFormat="1">
      <c r="R802" s="36"/>
      <c r="S802" s="36"/>
      <c r="T802" s="36"/>
      <c r="U802" s="36"/>
      <c r="V802" s="36"/>
      <c r="W802" s="36"/>
      <c r="X802" s="36"/>
      <c r="Y802" s="36"/>
      <c r="Z802" s="36"/>
      <c r="AA802" s="36"/>
    </row>
    <row r="803" spans="18:27" s="64" customFormat="1">
      <c r="R803" s="36"/>
      <c r="S803" s="36"/>
      <c r="T803" s="36"/>
      <c r="U803" s="36"/>
      <c r="V803" s="36"/>
      <c r="W803" s="36"/>
      <c r="X803" s="36"/>
      <c r="Y803" s="36"/>
      <c r="Z803" s="36"/>
      <c r="AA803" s="36"/>
    </row>
    <row r="804" spans="18:27" s="64" customFormat="1">
      <c r="R804" s="36"/>
      <c r="S804" s="36"/>
      <c r="T804" s="36"/>
      <c r="U804" s="36"/>
      <c r="V804" s="36"/>
      <c r="W804" s="36"/>
      <c r="X804" s="36"/>
      <c r="Y804" s="36"/>
      <c r="Z804" s="36"/>
      <c r="AA804" s="36"/>
    </row>
    <row r="805" spans="18:27" s="64" customFormat="1">
      <c r="R805" s="36"/>
      <c r="S805" s="36"/>
      <c r="T805" s="36"/>
      <c r="U805" s="36"/>
      <c r="V805" s="36"/>
      <c r="W805" s="36"/>
      <c r="X805" s="36"/>
      <c r="Y805" s="36"/>
      <c r="Z805" s="36"/>
      <c r="AA805" s="36"/>
    </row>
    <row r="806" spans="18:27" s="64" customFormat="1">
      <c r="R806" s="36"/>
      <c r="S806" s="36"/>
      <c r="T806" s="36"/>
      <c r="U806" s="36"/>
      <c r="V806" s="36"/>
      <c r="W806" s="36"/>
      <c r="X806" s="36"/>
      <c r="Y806" s="36"/>
      <c r="Z806" s="36"/>
      <c r="AA806" s="36"/>
    </row>
    <row r="807" spans="18:27" s="64" customFormat="1">
      <c r="R807" s="36"/>
      <c r="S807" s="36"/>
      <c r="T807" s="36"/>
      <c r="U807" s="36"/>
      <c r="V807" s="36"/>
      <c r="W807" s="36"/>
      <c r="X807" s="36"/>
      <c r="Y807" s="36"/>
      <c r="Z807" s="36"/>
      <c r="AA807" s="36"/>
    </row>
    <row r="808" spans="18:27" s="64" customFormat="1">
      <c r="R808" s="36"/>
      <c r="S808" s="36"/>
      <c r="T808" s="36"/>
      <c r="U808" s="36"/>
      <c r="V808" s="36"/>
      <c r="W808" s="36"/>
      <c r="X808" s="36"/>
      <c r="Y808" s="36"/>
      <c r="Z808" s="36"/>
      <c r="AA808" s="36"/>
    </row>
    <row r="809" spans="18:27" s="64" customFormat="1">
      <c r="R809" s="36"/>
      <c r="S809" s="36"/>
      <c r="T809" s="36"/>
      <c r="U809" s="36"/>
      <c r="V809" s="36"/>
      <c r="W809" s="36"/>
      <c r="X809" s="36"/>
      <c r="Y809" s="36"/>
      <c r="Z809" s="36"/>
      <c r="AA809" s="36"/>
    </row>
    <row r="810" spans="18:27" s="64" customFormat="1">
      <c r="R810" s="36"/>
      <c r="S810" s="36"/>
      <c r="T810" s="36"/>
      <c r="U810" s="36"/>
      <c r="V810" s="36"/>
      <c r="W810" s="36"/>
      <c r="X810" s="36"/>
      <c r="Y810" s="36"/>
      <c r="Z810" s="36"/>
      <c r="AA810" s="36"/>
    </row>
    <row r="811" spans="18:27" s="64" customFormat="1">
      <c r="R811" s="36"/>
      <c r="S811" s="36"/>
      <c r="T811" s="36"/>
      <c r="U811" s="36"/>
      <c r="V811" s="36"/>
      <c r="W811" s="36"/>
      <c r="X811" s="36"/>
      <c r="Y811" s="36"/>
      <c r="Z811" s="36"/>
      <c r="AA811" s="36"/>
    </row>
    <row r="812" spans="18:27" s="64" customFormat="1">
      <c r="R812" s="36"/>
      <c r="S812" s="36"/>
      <c r="T812" s="36"/>
      <c r="U812" s="36"/>
      <c r="V812" s="36"/>
      <c r="W812" s="36"/>
      <c r="X812" s="36"/>
      <c r="Y812" s="36"/>
      <c r="Z812" s="36"/>
      <c r="AA812" s="36"/>
    </row>
    <row r="813" spans="18:27" s="64" customFormat="1">
      <c r="R813" s="36"/>
      <c r="S813" s="36"/>
      <c r="T813" s="36"/>
      <c r="U813" s="36"/>
      <c r="V813" s="36"/>
      <c r="W813" s="36"/>
      <c r="X813" s="36"/>
      <c r="Y813" s="36"/>
      <c r="Z813" s="36"/>
      <c r="AA813" s="36"/>
    </row>
    <row r="814" spans="18:27" s="64" customFormat="1">
      <c r="R814" s="36"/>
      <c r="S814" s="36"/>
      <c r="T814" s="36"/>
      <c r="U814" s="36"/>
      <c r="V814" s="36"/>
      <c r="W814" s="36"/>
      <c r="X814" s="36"/>
      <c r="Y814" s="36"/>
      <c r="Z814" s="36"/>
      <c r="AA814" s="36"/>
    </row>
    <row r="815" spans="18:27" s="64" customFormat="1">
      <c r="R815" s="36"/>
      <c r="S815" s="36"/>
      <c r="T815" s="36"/>
      <c r="U815" s="36"/>
      <c r="V815" s="36"/>
      <c r="W815" s="36"/>
      <c r="X815" s="36"/>
      <c r="Y815" s="36"/>
      <c r="Z815" s="36"/>
      <c r="AA815" s="36"/>
    </row>
    <row r="816" spans="18:27" s="64" customFormat="1">
      <c r="R816" s="36"/>
      <c r="S816" s="36"/>
      <c r="T816" s="36"/>
      <c r="U816" s="36"/>
      <c r="V816" s="36"/>
      <c r="W816" s="36"/>
      <c r="X816" s="36"/>
      <c r="Y816" s="36"/>
      <c r="Z816" s="36"/>
      <c r="AA816" s="36"/>
    </row>
    <row r="817" spans="18:27" s="64" customFormat="1">
      <c r="R817" s="36"/>
      <c r="S817" s="36"/>
      <c r="T817" s="36"/>
      <c r="U817" s="36"/>
      <c r="V817" s="36"/>
      <c r="W817" s="36"/>
      <c r="X817" s="36"/>
      <c r="Y817" s="36"/>
      <c r="Z817" s="36"/>
      <c r="AA817" s="36"/>
    </row>
    <row r="818" spans="18:27" s="64" customFormat="1">
      <c r="R818" s="36"/>
      <c r="S818" s="36"/>
      <c r="T818" s="36"/>
      <c r="U818" s="36"/>
      <c r="V818" s="36"/>
      <c r="W818" s="36"/>
      <c r="X818" s="36"/>
      <c r="Y818" s="36"/>
      <c r="Z818" s="36"/>
      <c r="AA818" s="36"/>
    </row>
    <row r="819" spans="18:27" s="64" customFormat="1">
      <c r="R819" s="36"/>
      <c r="S819" s="36"/>
      <c r="T819" s="36"/>
      <c r="U819" s="36"/>
      <c r="V819" s="36"/>
      <c r="W819" s="36"/>
      <c r="X819" s="36"/>
      <c r="Y819" s="36"/>
      <c r="Z819" s="36"/>
      <c r="AA819" s="36"/>
    </row>
    <row r="820" spans="18:27" s="64" customFormat="1">
      <c r="R820" s="36"/>
      <c r="S820" s="36"/>
      <c r="T820" s="36"/>
      <c r="U820" s="36"/>
      <c r="V820" s="36"/>
      <c r="W820" s="36"/>
      <c r="X820" s="36"/>
      <c r="Y820" s="36"/>
      <c r="Z820" s="36"/>
      <c r="AA820" s="36"/>
    </row>
    <row r="821" spans="18:27" s="64" customFormat="1">
      <c r="R821" s="36"/>
      <c r="S821" s="36"/>
      <c r="T821" s="36"/>
      <c r="U821" s="36"/>
      <c r="V821" s="36"/>
      <c r="W821" s="36"/>
      <c r="X821" s="36"/>
      <c r="Y821" s="36"/>
      <c r="Z821" s="36"/>
      <c r="AA821" s="36"/>
    </row>
    <row r="822" spans="18:27" s="64" customFormat="1">
      <c r="R822" s="36"/>
      <c r="S822" s="36"/>
      <c r="T822" s="36"/>
      <c r="U822" s="36"/>
      <c r="V822" s="36"/>
      <c r="W822" s="36"/>
      <c r="X822" s="36"/>
      <c r="Y822" s="36"/>
      <c r="Z822" s="36"/>
      <c r="AA822" s="36"/>
    </row>
    <row r="823" spans="18:27" s="64" customFormat="1">
      <c r="R823" s="36"/>
      <c r="S823" s="36"/>
      <c r="T823" s="36"/>
      <c r="U823" s="36"/>
      <c r="V823" s="36"/>
      <c r="W823" s="36"/>
      <c r="X823" s="36"/>
      <c r="Y823" s="36"/>
      <c r="Z823" s="36"/>
      <c r="AA823" s="36"/>
    </row>
    <row r="824" spans="18:27" s="64" customFormat="1">
      <c r="R824" s="36"/>
      <c r="S824" s="36"/>
      <c r="T824" s="36"/>
      <c r="U824" s="36"/>
      <c r="V824" s="36"/>
      <c r="W824" s="36"/>
      <c r="X824" s="36"/>
      <c r="Y824" s="36"/>
      <c r="Z824" s="36"/>
      <c r="AA824" s="36"/>
    </row>
    <row r="825" spans="18:27" s="64" customFormat="1">
      <c r="R825" s="36"/>
      <c r="S825" s="36"/>
      <c r="T825" s="36"/>
      <c r="U825" s="36"/>
      <c r="V825" s="36"/>
      <c r="W825" s="36"/>
      <c r="X825" s="36"/>
      <c r="Y825" s="36"/>
      <c r="Z825" s="36"/>
      <c r="AA825" s="36"/>
    </row>
    <row r="826" spans="18:27" s="64" customFormat="1">
      <c r="R826" s="36"/>
      <c r="S826" s="36"/>
      <c r="T826" s="36"/>
      <c r="U826" s="36"/>
      <c r="V826" s="36"/>
      <c r="W826" s="36"/>
      <c r="X826" s="36"/>
      <c r="Y826" s="36"/>
      <c r="Z826" s="36"/>
      <c r="AA826" s="36"/>
    </row>
    <row r="827" spans="18:27" s="64" customFormat="1">
      <c r="R827" s="36"/>
      <c r="S827" s="36"/>
      <c r="T827" s="36"/>
      <c r="U827" s="36"/>
      <c r="V827" s="36"/>
      <c r="W827" s="36"/>
      <c r="X827" s="36"/>
      <c r="Y827" s="36"/>
      <c r="Z827" s="36"/>
      <c r="AA827" s="36"/>
    </row>
    <row r="828" spans="18:27" s="64" customFormat="1">
      <c r="R828" s="36"/>
      <c r="S828" s="36"/>
      <c r="T828" s="36"/>
      <c r="U828" s="36"/>
      <c r="V828" s="36"/>
      <c r="W828" s="36"/>
      <c r="X828" s="36"/>
      <c r="Y828" s="36"/>
      <c r="Z828" s="36"/>
      <c r="AA828" s="36"/>
    </row>
    <row r="829" spans="18:27" s="64" customFormat="1">
      <c r="R829" s="36"/>
      <c r="S829" s="36"/>
      <c r="T829" s="36"/>
      <c r="U829" s="36"/>
      <c r="V829" s="36"/>
      <c r="W829" s="36"/>
      <c r="X829" s="36"/>
      <c r="Y829" s="36"/>
      <c r="Z829" s="36"/>
      <c r="AA829" s="36"/>
    </row>
    <row r="830" spans="18:27" s="64" customFormat="1">
      <c r="R830" s="36"/>
      <c r="S830" s="36"/>
      <c r="T830" s="36"/>
      <c r="U830" s="36"/>
      <c r="V830" s="36"/>
      <c r="W830" s="36"/>
      <c r="X830" s="36"/>
      <c r="Y830" s="36"/>
      <c r="Z830" s="36"/>
      <c r="AA830" s="36"/>
    </row>
    <row r="831" spans="18:27" s="64" customFormat="1">
      <c r="R831" s="36"/>
      <c r="S831" s="36"/>
      <c r="T831" s="36"/>
      <c r="U831" s="36"/>
      <c r="V831" s="36"/>
      <c r="W831" s="36"/>
      <c r="X831" s="36"/>
      <c r="Y831" s="36"/>
      <c r="Z831" s="36"/>
      <c r="AA831" s="36"/>
    </row>
    <row r="832" spans="18:27" s="64" customFormat="1">
      <c r="R832" s="36"/>
      <c r="S832" s="36"/>
      <c r="T832" s="36"/>
      <c r="U832" s="36"/>
      <c r="V832" s="36"/>
      <c r="W832" s="36"/>
      <c r="X832" s="36"/>
      <c r="Y832" s="36"/>
      <c r="Z832" s="36"/>
      <c r="AA832" s="36"/>
    </row>
    <row r="833" spans="18:27" s="64" customFormat="1">
      <c r="R833" s="36"/>
      <c r="S833" s="36"/>
      <c r="T833" s="36"/>
      <c r="U833" s="36"/>
      <c r="V833" s="36"/>
      <c r="W833" s="36"/>
      <c r="X833" s="36"/>
      <c r="Y833" s="36"/>
      <c r="Z833" s="36"/>
      <c r="AA833" s="36"/>
    </row>
    <row r="834" spans="18:27" s="64" customFormat="1">
      <c r="R834" s="36"/>
      <c r="S834" s="36"/>
      <c r="T834" s="36"/>
      <c r="U834" s="36"/>
      <c r="V834" s="36"/>
      <c r="W834" s="36"/>
      <c r="X834" s="36"/>
      <c r="Y834" s="36"/>
      <c r="Z834" s="36"/>
      <c r="AA834" s="36"/>
    </row>
    <row r="835" spans="18:27" s="64" customFormat="1">
      <c r="R835" s="36"/>
      <c r="S835" s="36"/>
      <c r="T835" s="36"/>
      <c r="U835" s="36"/>
      <c r="V835" s="36"/>
      <c r="W835" s="36"/>
      <c r="X835" s="36"/>
      <c r="Y835" s="36"/>
      <c r="Z835" s="36"/>
      <c r="AA835" s="36"/>
    </row>
    <row r="836" spans="18:27" s="64" customFormat="1">
      <c r="R836" s="36"/>
      <c r="S836" s="36"/>
      <c r="T836" s="36"/>
      <c r="U836" s="36"/>
      <c r="V836" s="36"/>
      <c r="W836" s="36"/>
      <c r="X836" s="36"/>
      <c r="Y836" s="36"/>
      <c r="Z836" s="36"/>
      <c r="AA836" s="36"/>
    </row>
    <row r="837" spans="18:27" s="64" customFormat="1">
      <c r="R837" s="36"/>
      <c r="S837" s="36"/>
      <c r="T837" s="36"/>
      <c r="U837" s="36"/>
      <c r="V837" s="36"/>
      <c r="W837" s="36"/>
      <c r="X837" s="36"/>
      <c r="Y837" s="36"/>
      <c r="Z837" s="36"/>
      <c r="AA837" s="36"/>
    </row>
    <row r="838" spans="18:27" s="64" customFormat="1">
      <c r="R838" s="36"/>
      <c r="S838" s="36"/>
      <c r="T838" s="36"/>
      <c r="U838" s="36"/>
      <c r="V838" s="36"/>
      <c r="W838" s="36"/>
      <c r="X838" s="36"/>
      <c r="Y838" s="36"/>
      <c r="Z838" s="36"/>
      <c r="AA838" s="36"/>
    </row>
    <row r="839" spans="18:27" s="64" customFormat="1">
      <c r="R839" s="36"/>
      <c r="S839" s="36"/>
      <c r="T839" s="36"/>
      <c r="U839" s="36"/>
      <c r="V839" s="36"/>
      <c r="W839" s="36"/>
      <c r="X839" s="36"/>
      <c r="Y839" s="36"/>
      <c r="Z839" s="36"/>
      <c r="AA839" s="36"/>
    </row>
    <row r="840" spans="18:27" s="64" customFormat="1">
      <c r="R840" s="36"/>
      <c r="S840" s="36"/>
      <c r="T840" s="36"/>
      <c r="U840" s="36"/>
      <c r="V840" s="36"/>
      <c r="W840" s="36"/>
      <c r="X840" s="36"/>
      <c r="Y840" s="36"/>
      <c r="Z840" s="36"/>
      <c r="AA840" s="36"/>
    </row>
    <row r="841" spans="18:27" s="64" customFormat="1">
      <c r="R841" s="36"/>
      <c r="S841" s="36"/>
      <c r="T841" s="36"/>
      <c r="U841" s="36"/>
      <c r="V841" s="36"/>
      <c r="W841" s="36"/>
      <c r="X841" s="36"/>
      <c r="Y841" s="36"/>
      <c r="Z841" s="36"/>
      <c r="AA841" s="36"/>
    </row>
    <row r="842" spans="18:27" s="64" customFormat="1">
      <c r="R842" s="36"/>
      <c r="S842" s="36"/>
      <c r="T842" s="36"/>
      <c r="U842" s="36"/>
      <c r="V842" s="36"/>
      <c r="W842" s="36"/>
      <c r="X842" s="36"/>
      <c r="Y842" s="36"/>
      <c r="Z842" s="36"/>
      <c r="AA842" s="36"/>
    </row>
    <row r="843" spans="18:27" s="64" customFormat="1">
      <c r="R843" s="36"/>
      <c r="S843" s="36"/>
      <c r="T843" s="36"/>
      <c r="U843" s="36"/>
      <c r="V843" s="36"/>
      <c r="W843" s="36"/>
      <c r="X843" s="36"/>
      <c r="Y843" s="36"/>
      <c r="Z843" s="36"/>
      <c r="AA843" s="36"/>
    </row>
    <row r="844" spans="18:27" s="64" customFormat="1">
      <c r="R844" s="36"/>
      <c r="S844" s="36"/>
      <c r="T844" s="36"/>
      <c r="U844" s="36"/>
      <c r="V844" s="36"/>
      <c r="W844" s="36"/>
      <c r="X844" s="36"/>
      <c r="Y844" s="36"/>
      <c r="Z844" s="36"/>
      <c r="AA844" s="36"/>
    </row>
    <row r="845" spans="18:27" s="64" customFormat="1">
      <c r="R845" s="36"/>
      <c r="S845" s="36"/>
      <c r="T845" s="36"/>
      <c r="U845" s="36"/>
      <c r="V845" s="36"/>
      <c r="W845" s="36"/>
      <c r="X845" s="36"/>
      <c r="Y845" s="36"/>
      <c r="Z845" s="36"/>
      <c r="AA845" s="36"/>
    </row>
    <row r="846" spans="18:27" s="64" customFormat="1">
      <c r="R846" s="36"/>
      <c r="S846" s="36"/>
      <c r="T846" s="36"/>
      <c r="U846" s="36"/>
      <c r="V846" s="36"/>
      <c r="W846" s="36"/>
      <c r="X846" s="36"/>
      <c r="Y846" s="36"/>
      <c r="Z846" s="36"/>
      <c r="AA846" s="36"/>
    </row>
    <row r="847" spans="18:27" s="64" customFormat="1">
      <c r="R847" s="36"/>
      <c r="S847" s="36"/>
      <c r="T847" s="36"/>
      <c r="U847" s="36"/>
      <c r="V847" s="36"/>
      <c r="W847" s="36"/>
      <c r="X847" s="36"/>
      <c r="Y847" s="36"/>
      <c r="Z847" s="36"/>
      <c r="AA847" s="36"/>
    </row>
    <row r="848" spans="18:27" s="64" customFormat="1">
      <c r="R848" s="36"/>
      <c r="S848" s="36"/>
      <c r="T848" s="36"/>
      <c r="U848" s="36"/>
      <c r="V848" s="36"/>
      <c r="W848" s="36"/>
      <c r="X848" s="36"/>
      <c r="Y848" s="36"/>
      <c r="Z848" s="36"/>
      <c r="AA848" s="36"/>
    </row>
    <row r="849" spans="18:27" s="64" customFormat="1">
      <c r="R849" s="36"/>
      <c r="S849" s="36"/>
      <c r="T849" s="36"/>
      <c r="U849" s="36"/>
      <c r="V849" s="36"/>
      <c r="W849" s="36"/>
      <c r="X849" s="36"/>
      <c r="Y849" s="36"/>
      <c r="Z849" s="36"/>
      <c r="AA849" s="36"/>
    </row>
    <row r="850" spans="18:27" s="64" customFormat="1">
      <c r="R850" s="36"/>
      <c r="S850" s="36"/>
      <c r="T850" s="36"/>
      <c r="U850" s="36"/>
      <c r="V850" s="36"/>
      <c r="W850" s="36"/>
      <c r="X850" s="36"/>
      <c r="Y850" s="36"/>
      <c r="Z850" s="36"/>
      <c r="AA850" s="36"/>
    </row>
    <row r="851" spans="18:27" s="64" customFormat="1">
      <c r="R851" s="36"/>
      <c r="S851" s="36"/>
      <c r="T851" s="36"/>
      <c r="U851" s="36"/>
      <c r="V851" s="36"/>
      <c r="W851" s="36"/>
      <c r="X851" s="36"/>
      <c r="Y851" s="36"/>
      <c r="Z851" s="36"/>
      <c r="AA851" s="36"/>
    </row>
    <row r="852" spans="18:27" s="64" customFormat="1">
      <c r="R852" s="36"/>
      <c r="S852" s="36"/>
      <c r="T852" s="36"/>
      <c r="U852" s="36"/>
      <c r="V852" s="36"/>
      <c r="W852" s="36"/>
      <c r="X852" s="36"/>
      <c r="Y852" s="36"/>
      <c r="Z852" s="36"/>
      <c r="AA852" s="36"/>
    </row>
    <row r="853" spans="18:27" s="64" customFormat="1">
      <c r="R853" s="36"/>
      <c r="S853" s="36"/>
      <c r="T853" s="36"/>
      <c r="U853" s="36"/>
      <c r="V853" s="36"/>
      <c r="W853" s="36"/>
      <c r="X853" s="36"/>
      <c r="Y853" s="36"/>
      <c r="Z853" s="36"/>
      <c r="AA853" s="36"/>
    </row>
    <row r="854" spans="18:27" s="64" customFormat="1">
      <c r="R854" s="36"/>
      <c r="S854" s="36"/>
      <c r="T854" s="36"/>
      <c r="U854" s="36"/>
      <c r="V854" s="36"/>
      <c r="W854" s="36"/>
      <c r="X854" s="36"/>
      <c r="Y854" s="36"/>
      <c r="Z854" s="36"/>
      <c r="AA854" s="36"/>
    </row>
    <row r="855" spans="18:27" s="64" customFormat="1">
      <c r="R855" s="36"/>
      <c r="S855" s="36"/>
      <c r="T855" s="36"/>
      <c r="U855" s="36"/>
      <c r="V855" s="36"/>
      <c r="W855" s="36"/>
      <c r="X855" s="36"/>
      <c r="Y855" s="36"/>
      <c r="Z855" s="36"/>
      <c r="AA855" s="36"/>
    </row>
    <row r="856" spans="18:27" s="64" customFormat="1">
      <c r="R856" s="36"/>
      <c r="S856" s="36"/>
      <c r="T856" s="36"/>
      <c r="U856" s="36"/>
      <c r="V856" s="36"/>
      <c r="W856" s="36"/>
      <c r="X856" s="36"/>
      <c r="Y856" s="36"/>
      <c r="Z856" s="36"/>
      <c r="AA856" s="36"/>
    </row>
    <row r="857" spans="18:27" s="64" customFormat="1">
      <c r="R857" s="36"/>
      <c r="S857" s="36"/>
      <c r="T857" s="36"/>
      <c r="U857" s="36"/>
      <c r="V857" s="36"/>
      <c r="W857" s="36"/>
      <c r="X857" s="36"/>
      <c r="Y857" s="36"/>
      <c r="Z857" s="36"/>
      <c r="AA857" s="36"/>
    </row>
    <row r="858" spans="18:27" s="64" customFormat="1">
      <c r="R858" s="36"/>
      <c r="S858" s="36"/>
      <c r="T858" s="36"/>
      <c r="U858" s="36"/>
      <c r="V858" s="36"/>
      <c r="W858" s="36"/>
      <c r="X858" s="36"/>
      <c r="Y858" s="36"/>
      <c r="Z858" s="36"/>
      <c r="AA858" s="36"/>
    </row>
    <row r="859" spans="18:27" s="64" customFormat="1">
      <c r="R859" s="36"/>
      <c r="S859" s="36"/>
      <c r="T859" s="36"/>
      <c r="U859" s="36"/>
      <c r="V859" s="36"/>
      <c r="W859" s="36"/>
      <c r="X859" s="36"/>
      <c r="Y859" s="36"/>
      <c r="Z859" s="36"/>
      <c r="AA859" s="36"/>
    </row>
    <row r="860" spans="18:27" s="64" customFormat="1">
      <c r="R860" s="36"/>
      <c r="S860" s="36"/>
      <c r="T860" s="36"/>
      <c r="U860" s="36"/>
      <c r="V860" s="36"/>
      <c r="W860" s="36"/>
      <c r="X860" s="36"/>
      <c r="Y860" s="36"/>
      <c r="Z860" s="36"/>
      <c r="AA860" s="36"/>
    </row>
    <row r="861" spans="18:27" s="64" customFormat="1">
      <c r="R861" s="36"/>
      <c r="S861" s="36"/>
      <c r="T861" s="36"/>
      <c r="U861" s="36"/>
      <c r="V861" s="36"/>
      <c r="W861" s="36"/>
      <c r="X861" s="36"/>
      <c r="Y861" s="36"/>
      <c r="Z861" s="36"/>
      <c r="AA861" s="36"/>
    </row>
    <row r="862" spans="18:27" s="64" customFormat="1">
      <c r="R862" s="36"/>
      <c r="S862" s="36"/>
      <c r="T862" s="36"/>
      <c r="U862" s="36"/>
      <c r="V862" s="36"/>
      <c r="W862" s="36"/>
      <c r="X862" s="36"/>
      <c r="Y862" s="36"/>
      <c r="Z862" s="36"/>
      <c r="AA862" s="36"/>
    </row>
    <row r="863" spans="18:27" s="64" customFormat="1">
      <c r="R863" s="36"/>
      <c r="S863" s="36"/>
      <c r="T863" s="36"/>
      <c r="U863" s="36"/>
      <c r="V863" s="36"/>
      <c r="W863" s="36"/>
      <c r="X863" s="36"/>
      <c r="Y863" s="36"/>
      <c r="Z863" s="36"/>
      <c r="AA863" s="36"/>
    </row>
    <row r="864" spans="18:27" s="64" customFormat="1">
      <c r="R864" s="36"/>
      <c r="S864" s="36"/>
      <c r="T864" s="36"/>
      <c r="U864" s="36"/>
      <c r="V864" s="36"/>
      <c r="W864" s="36"/>
      <c r="X864" s="36"/>
      <c r="Y864" s="36"/>
      <c r="Z864" s="36"/>
      <c r="AA864" s="36"/>
    </row>
    <row r="865" spans="18:27" s="64" customFormat="1">
      <c r="R865" s="36"/>
      <c r="S865" s="36"/>
      <c r="T865" s="36"/>
      <c r="U865" s="36"/>
      <c r="V865" s="36"/>
      <c r="W865" s="36"/>
      <c r="X865" s="36"/>
      <c r="Y865" s="36"/>
      <c r="Z865" s="36"/>
      <c r="AA865" s="36"/>
    </row>
    <row r="866" spans="18:27" s="64" customFormat="1">
      <c r="R866" s="36"/>
      <c r="S866" s="36"/>
      <c r="T866" s="36"/>
      <c r="U866" s="36"/>
      <c r="V866" s="36"/>
      <c r="W866" s="36"/>
      <c r="X866" s="36"/>
      <c r="Y866" s="36"/>
      <c r="Z866" s="36"/>
      <c r="AA866" s="36"/>
    </row>
    <row r="867" spans="18:27" s="64" customFormat="1">
      <c r="R867" s="36"/>
      <c r="S867" s="36"/>
      <c r="T867" s="36"/>
      <c r="U867" s="36"/>
      <c r="V867" s="36"/>
      <c r="W867" s="36"/>
      <c r="X867" s="36"/>
      <c r="Y867" s="36"/>
      <c r="Z867" s="36"/>
      <c r="AA867" s="36"/>
    </row>
    <row r="868" spans="18:27" s="64" customFormat="1">
      <c r="R868" s="36"/>
      <c r="S868" s="36"/>
      <c r="T868" s="36"/>
      <c r="U868" s="36"/>
      <c r="V868" s="36"/>
      <c r="W868" s="36"/>
      <c r="X868" s="36"/>
      <c r="Y868" s="36"/>
      <c r="Z868" s="36"/>
      <c r="AA868" s="36"/>
    </row>
    <row r="869" spans="18:27" s="64" customFormat="1">
      <c r="R869" s="36"/>
      <c r="S869" s="36"/>
      <c r="T869" s="36"/>
      <c r="U869" s="36"/>
      <c r="V869" s="36"/>
      <c r="W869" s="36"/>
      <c r="X869" s="36"/>
      <c r="Y869" s="36"/>
      <c r="Z869" s="36"/>
      <c r="AA869" s="36"/>
    </row>
    <row r="870" spans="18:27" s="64" customFormat="1">
      <c r="R870" s="36"/>
      <c r="S870" s="36"/>
      <c r="T870" s="36"/>
      <c r="U870" s="36"/>
      <c r="V870" s="36"/>
      <c r="W870" s="36"/>
      <c r="X870" s="36"/>
      <c r="Y870" s="36"/>
      <c r="Z870" s="36"/>
      <c r="AA870" s="36"/>
    </row>
    <row r="871" spans="18:27" s="64" customFormat="1">
      <c r="R871" s="36"/>
      <c r="S871" s="36"/>
      <c r="T871" s="36"/>
      <c r="U871" s="36"/>
      <c r="V871" s="36"/>
      <c r="W871" s="36"/>
      <c r="X871" s="36"/>
      <c r="Y871" s="36"/>
      <c r="Z871" s="36"/>
      <c r="AA871" s="36"/>
    </row>
    <row r="872" spans="18:27" s="64" customFormat="1">
      <c r="R872" s="36"/>
      <c r="S872" s="36"/>
      <c r="T872" s="36"/>
      <c r="U872" s="36"/>
      <c r="V872" s="36"/>
      <c r="W872" s="36"/>
      <c r="X872" s="36"/>
      <c r="Y872" s="36"/>
      <c r="Z872" s="36"/>
      <c r="AA872" s="36"/>
    </row>
    <row r="873" spans="18:27" s="64" customFormat="1">
      <c r="R873" s="36"/>
      <c r="S873" s="36"/>
      <c r="T873" s="36"/>
      <c r="U873" s="36"/>
      <c r="V873" s="36"/>
      <c r="W873" s="36"/>
      <c r="X873" s="36"/>
      <c r="Y873" s="36"/>
      <c r="Z873" s="36"/>
      <c r="AA873" s="36"/>
    </row>
    <row r="874" spans="18:27" s="64" customFormat="1">
      <c r="R874" s="36"/>
      <c r="S874" s="36"/>
      <c r="T874" s="36"/>
      <c r="U874" s="36"/>
      <c r="V874" s="36"/>
      <c r="W874" s="36"/>
      <c r="X874" s="36"/>
      <c r="Y874" s="36"/>
      <c r="Z874" s="36"/>
      <c r="AA874" s="36"/>
    </row>
    <row r="875" spans="18:27" s="64" customFormat="1">
      <c r="R875" s="36"/>
      <c r="S875" s="36"/>
      <c r="T875" s="36"/>
      <c r="U875" s="36"/>
      <c r="V875" s="36"/>
      <c r="W875" s="36"/>
      <c r="X875" s="36"/>
      <c r="Y875" s="36"/>
      <c r="Z875" s="36"/>
      <c r="AA875" s="36"/>
    </row>
    <row r="876" spans="18:27" s="64" customFormat="1">
      <c r="R876" s="36"/>
      <c r="S876" s="36"/>
      <c r="T876" s="36"/>
      <c r="U876" s="36"/>
      <c r="V876" s="36"/>
      <c r="W876" s="36"/>
      <c r="X876" s="36"/>
      <c r="Y876" s="36"/>
      <c r="Z876" s="36"/>
      <c r="AA876" s="36"/>
    </row>
    <row r="877" spans="18:27" s="64" customFormat="1">
      <c r="R877" s="36"/>
      <c r="S877" s="36"/>
      <c r="T877" s="36"/>
      <c r="U877" s="36"/>
      <c r="V877" s="36"/>
      <c r="W877" s="36"/>
      <c r="X877" s="36"/>
      <c r="Y877" s="36"/>
      <c r="Z877" s="36"/>
      <c r="AA877" s="36"/>
    </row>
    <row r="878" spans="18:27" s="64" customFormat="1">
      <c r="R878" s="36"/>
      <c r="S878" s="36"/>
      <c r="T878" s="36"/>
      <c r="U878" s="36"/>
      <c r="V878" s="36"/>
      <c r="W878" s="36"/>
      <c r="X878" s="36"/>
      <c r="Y878" s="36"/>
      <c r="Z878" s="36"/>
      <c r="AA878" s="36"/>
    </row>
    <row r="879" spans="18:27" s="64" customFormat="1">
      <c r="R879" s="36"/>
      <c r="S879" s="36"/>
      <c r="T879" s="36"/>
      <c r="U879" s="36"/>
      <c r="V879" s="36"/>
      <c r="W879" s="36"/>
      <c r="X879" s="36"/>
      <c r="Y879" s="36"/>
      <c r="Z879" s="36"/>
      <c r="AA879" s="36"/>
    </row>
    <row r="880" spans="18:27" s="64" customFormat="1">
      <c r="R880" s="36"/>
      <c r="S880" s="36"/>
      <c r="T880" s="36"/>
      <c r="U880" s="36"/>
      <c r="V880" s="36"/>
      <c r="W880" s="36"/>
      <c r="X880" s="36"/>
      <c r="Y880" s="36"/>
      <c r="Z880" s="36"/>
      <c r="AA880" s="36"/>
    </row>
    <row r="881" spans="18:27" s="64" customFormat="1">
      <c r="R881" s="36"/>
      <c r="S881" s="36"/>
      <c r="T881" s="36"/>
      <c r="U881" s="36"/>
      <c r="V881" s="36"/>
      <c r="W881" s="36"/>
      <c r="X881" s="36"/>
      <c r="Y881" s="36"/>
      <c r="Z881" s="36"/>
      <c r="AA881" s="36"/>
    </row>
    <row r="882" spans="18:27" s="64" customFormat="1">
      <c r="R882" s="36"/>
      <c r="S882" s="36"/>
      <c r="T882" s="36"/>
      <c r="U882" s="36"/>
      <c r="V882" s="36"/>
      <c r="W882" s="36"/>
      <c r="X882" s="36"/>
      <c r="Y882" s="36"/>
      <c r="Z882" s="36"/>
      <c r="AA882" s="36"/>
    </row>
    <row r="883" spans="18:27" s="64" customFormat="1">
      <c r="R883" s="36"/>
      <c r="S883" s="36"/>
      <c r="T883" s="36"/>
      <c r="U883" s="36"/>
      <c r="V883" s="36"/>
      <c r="W883" s="36"/>
      <c r="X883" s="36"/>
      <c r="Y883" s="36"/>
      <c r="Z883" s="36"/>
      <c r="AA883" s="36"/>
    </row>
    <row r="884" spans="18:27" s="64" customFormat="1">
      <c r="R884" s="36"/>
      <c r="S884" s="36"/>
      <c r="T884" s="36"/>
      <c r="U884" s="36"/>
      <c r="V884" s="36"/>
      <c r="W884" s="36"/>
      <c r="X884" s="36"/>
      <c r="Y884" s="36"/>
      <c r="Z884" s="36"/>
      <c r="AA884" s="36"/>
    </row>
    <row r="885" spans="18:27" s="64" customFormat="1">
      <c r="R885" s="36"/>
      <c r="S885" s="36"/>
      <c r="T885" s="36"/>
      <c r="U885" s="36"/>
      <c r="V885" s="36"/>
      <c r="W885" s="36"/>
      <c r="X885" s="36"/>
      <c r="Y885" s="36"/>
      <c r="Z885" s="36"/>
      <c r="AA885" s="36"/>
    </row>
    <row r="886" spans="18:27" s="64" customFormat="1">
      <c r="R886" s="36"/>
      <c r="S886" s="36"/>
      <c r="T886" s="36"/>
      <c r="U886" s="36"/>
      <c r="V886" s="36"/>
      <c r="W886" s="36"/>
      <c r="X886" s="36"/>
      <c r="Y886" s="36"/>
      <c r="Z886" s="36"/>
      <c r="AA886" s="36"/>
    </row>
    <row r="887" spans="18:27" s="64" customFormat="1">
      <c r="R887" s="36"/>
      <c r="S887" s="36"/>
      <c r="T887" s="36"/>
      <c r="U887" s="36"/>
      <c r="V887" s="36"/>
      <c r="W887" s="36"/>
      <c r="X887" s="36"/>
      <c r="Y887" s="36"/>
      <c r="Z887" s="36"/>
      <c r="AA887" s="36"/>
    </row>
    <row r="888" spans="18:27" s="64" customFormat="1">
      <c r="R888" s="36"/>
      <c r="S888" s="36"/>
      <c r="T888" s="36"/>
      <c r="U888" s="36"/>
      <c r="V888" s="36"/>
      <c r="W888" s="36"/>
      <c r="X888" s="36"/>
      <c r="Y888" s="36"/>
      <c r="Z888" s="36"/>
      <c r="AA888" s="36"/>
    </row>
    <row r="889" spans="18:27" s="64" customFormat="1">
      <c r="R889" s="36"/>
      <c r="S889" s="36"/>
      <c r="T889" s="36"/>
      <c r="U889" s="36"/>
      <c r="V889" s="36"/>
      <c r="W889" s="36"/>
      <c r="X889" s="36"/>
      <c r="Y889" s="36"/>
      <c r="Z889" s="36"/>
      <c r="AA889" s="36"/>
    </row>
    <row r="890" spans="18:27" s="64" customFormat="1">
      <c r="R890" s="36"/>
      <c r="S890" s="36"/>
      <c r="T890" s="36"/>
      <c r="U890" s="36"/>
      <c r="V890" s="36"/>
      <c r="W890" s="36"/>
      <c r="X890" s="36"/>
      <c r="Y890" s="36"/>
      <c r="Z890" s="36"/>
      <c r="AA890" s="36"/>
    </row>
    <row r="891" spans="18:27" s="64" customFormat="1">
      <c r="R891" s="36"/>
      <c r="S891" s="36"/>
      <c r="T891" s="36"/>
      <c r="U891" s="36"/>
      <c r="V891" s="36"/>
      <c r="W891" s="36"/>
      <c r="X891" s="36"/>
      <c r="Y891" s="36"/>
      <c r="Z891" s="36"/>
      <c r="AA891" s="36"/>
    </row>
    <row r="892" spans="18:27" s="64" customFormat="1">
      <c r="R892" s="36"/>
      <c r="S892" s="36"/>
      <c r="T892" s="36"/>
      <c r="U892" s="36"/>
      <c r="V892" s="36"/>
      <c r="W892" s="36"/>
      <c r="X892" s="36"/>
      <c r="Y892" s="36"/>
      <c r="Z892" s="36"/>
      <c r="AA892" s="36"/>
    </row>
    <row r="893" spans="18:27" s="64" customFormat="1">
      <c r="R893" s="36"/>
      <c r="S893" s="36"/>
      <c r="T893" s="36"/>
      <c r="U893" s="36"/>
      <c r="V893" s="36"/>
      <c r="W893" s="36"/>
      <c r="X893" s="36"/>
      <c r="Y893" s="36"/>
      <c r="Z893" s="36"/>
      <c r="AA893" s="36"/>
    </row>
    <row r="894" spans="18:27" s="64" customFormat="1">
      <c r="R894" s="36"/>
      <c r="S894" s="36"/>
      <c r="T894" s="36"/>
      <c r="U894" s="36"/>
      <c r="V894" s="36"/>
      <c r="W894" s="36"/>
      <c r="X894" s="36"/>
      <c r="Y894" s="36"/>
      <c r="Z894" s="36"/>
      <c r="AA894" s="36"/>
    </row>
    <row r="895" spans="18:27" s="64" customFormat="1">
      <c r="R895" s="36"/>
      <c r="S895" s="36"/>
      <c r="T895" s="36"/>
      <c r="U895" s="36"/>
      <c r="V895" s="36"/>
      <c r="W895" s="36"/>
      <c r="X895" s="36"/>
      <c r="Y895" s="36"/>
      <c r="Z895" s="36"/>
      <c r="AA895" s="36"/>
    </row>
    <row r="896" spans="18:27" s="64" customFormat="1">
      <c r="R896" s="36"/>
      <c r="S896" s="36"/>
      <c r="T896" s="36"/>
      <c r="U896" s="36"/>
      <c r="V896" s="36"/>
      <c r="W896" s="36"/>
      <c r="X896" s="36"/>
      <c r="Y896" s="36"/>
      <c r="Z896" s="36"/>
      <c r="AA896" s="36"/>
    </row>
    <row r="897" spans="18:27" s="64" customFormat="1">
      <c r="R897" s="36"/>
      <c r="S897" s="36"/>
      <c r="T897" s="36"/>
      <c r="U897" s="36"/>
      <c r="V897" s="36"/>
      <c r="W897" s="36"/>
      <c r="X897" s="36"/>
      <c r="Y897" s="36"/>
      <c r="Z897" s="36"/>
      <c r="AA897" s="36"/>
    </row>
    <row r="898" spans="18:27" s="64" customFormat="1">
      <c r="R898" s="36"/>
      <c r="S898" s="36"/>
      <c r="T898" s="36"/>
      <c r="U898" s="36"/>
      <c r="V898" s="36"/>
      <c r="W898" s="36"/>
      <c r="X898" s="36"/>
      <c r="Y898" s="36"/>
      <c r="Z898" s="36"/>
      <c r="AA898" s="36"/>
    </row>
    <row r="899" spans="18:27" s="64" customFormat="1">
      <c r="R899" s="36"/>
      <c r="S899" s="36"/>
      <c r="T899" s="36"/>
      <c r="U899" s="36"/>
      <c r="V899" s="36"/>
      <c r="W899" s="36"/>
      <c r="X899" s="36"/>
      <c r="Y899" s="36"/>
      <c r="Z899" s="36"/>
      <c r="AA899" s="36"/>
    </row>
    <row r="900" spans="18:27" s="64" customFormat="1">
      <c r="R900" s="36"/>
      <c r="S900" s="36"/>
      <c r="T900" s="36"/>
      <c r="U900" s="36"/>
      <c r="V900" s="36"/>
      <c r="W900" s="36"/>
      <c r="X900" s="36"/>
      <c r="Y900" s="36"/>
      <c r="Z900" s="36"/>
      <c r="AA900" s="36"/>
    </row>
    <row r="901" spans="18:27" s="64" customFormat="1">
      <c r="R901" s="36"/>
      <c r="S901" s="36"/>
      <c r="T901" s="36"/>
      <c r="U901" s="36"/>
      <c r="V901" s="36"/>
      <c r="W901" s="36"/>
      <c r="X901" s="36"/>
      <c r="Y901" s="36"/>
      <c r="Z901" s="36"/>
      <c r="AA901" s="36"/>
    </row>
    <row r="902" spans="18:27" s="64" customFormat="1">
      <c r="R902" s="36"/>
      <c r="S902" s="36"/>
      <c r="T902" s="36"/>
      <c r="U902" s="36"/>
      <c r="V902" s="36"/>
      <c r="W902" s="36"/>
      <c r="X902" s="36"/>
      <c r="Y902" s="36"/>
      <c r="Z902" s="36"/>
      <c r="AA902" s="36"/>
    </row>
    <row r="903" spans="18:27" s="64" customFormat="1">
      <c r="R903" s="36"/>
      <c r="S903" s="36"/>
      <c r="T903" s="36"/>
      <c r="U903" s="36"/>
      <c r="V903" s="36"/>
      <c r="W903" s="36"/>
      <c r="X903" s="36"/>
      <c r="Y903" s="36"/>
      <c r="Z903" s="36"/>
      <c r="AA903" s="36"/>
    </row>
    <row r="904" spans="18:27" s="64" customFormat="1">
      <c r="R904" s="36"/>
      <c r="S904" s="36"/>
      <c r="T904" s="36"/>
      <c r="U904" s="36"/>
      <c r="V904" s="36"/>
      <c r="W904" s="36"/>
      <c r="X904" s="36"/>
      <c r="Y904" s="36"/>
      <c r="Z904" s="36"/>
      <c r="AA904" s="36"/>
    </row>
    <row r="905" spans="18:27" s="64" customFormat="1">
      <c r="R905" s="36"/>
      <c r="S905" s="36"/>
      <c r="T905" s="36"/>
      <c r="U905" s="36"/>
      <c r="V905" s="36"/>
      <c r="W905" s="36"/>
      <c r="X905" s="36"/>
      <c r="Y905" s="36"/>
      <c r="Z905" s="36"/>
      <c r="AA905" s="36"/>
    </row>
    <row r="906" spans="18:27" s="64" customFormat="1">
      <c r="R906" s="36"/>
      <c r="S906" s="36"/>
      <c r="T906" s="36"/>
      <c r="U906" s="36"/>
      <c r="V906" s="36"/>
      <c r="W906" s="36"/>
      <c r="X906" s="36"/>
      <c r="Y906" s="36"/>
      <c r="Z906" s="36"/>
      <c r="AA906" s="36"/>
    </row>
    <row r="907" spans="18:27" s="64" customFormat="1">
      <c r="R907" s="36"/>
      <c r="S907" s="36"/>
      <c r="T907" s="36"/>
      <c r="U907" s="36"/>
      <c r="V907" s="36"/>
      <c r="W907" s="36"/>
      <c r="X907" s="36"/>
      <c r="Y907" s="36"/>
      <c r="Z907" s="36"/>
      <c r="AA907" s="36"/>
    </row>
    <row r="908" spans="18:27" s="64" customFormat="1">
      <c r="R908" s="36"/>
      <c r="S908" s="36"/>
      <c r="T908" s="36"/>
      <c r="U908" s="36"/>
      <c r="V908" s="36"/>
      <c r="W908" s="36"/>
      <c r="X908" s="36"/>
      <c r="Y908" s="36"/>
      <c r="Z908" s="36"/>
      <c r="AA908" s="36"/>
    </row>
    <row r="909" spans="18:27" s="64" customFormat="1">
      <c r="R909" s="36"/>
      <c r="S909" s="36"/>
      <c r="T909" s="36"/>
      <c r="U909" s="36"/>
      <c r="V909" s="36"/>
      <c r="W909" s="36"/>
      <c r="X909" s="36"/>
      <c r="Y909" s="36"/>
      <c r="Z909" s="36"/>
      <c r="AA909" s="36"/>
    </row>
    <row r="910" spans="18:27" s="64" customFormat="1">
      <c r="R910" s="36"/>
      <c r="S910" s="36"/>
      <c r="T910" s="36"/>
      <c r="U910" s="36"/>
      <c r="V910" s="36"/>
      <c r="W910" s="36"/>
      <c r="X910" s="36"/>
      <c r="Y910" s="36"/>
      <c r="Z910" s="36"/>
      <c r="AA910" s="36"/>
    </row>
    <row r="911" spans="18:27" s="64" customFormat="1">
      <c r="R911" s="36"/>
      <c r="S911" s="36"/>
      <c r="T911" s="36"/>
      <c r="U911" s="36"/>
      <c r="V911" s="36"/>
      <c r="W911" s="36"/>
      <c r="X911" s="36"/>
      <c r="Y911" s="36"/>
      <c r="Z911" s="36"/>
      <c r="AA911" s="36"/>
    </row>
    <row r="912" spans="18:27" s="64" customFormat="1">
      <c r="R912" s="36"/>
      <c r="S912" s="36"/>
      <c r="T912" s="36"/>
      <c r="U912" s="36"/>
      <c r="V912" s="36"/>
      <c r="W912" s="36"/>
      <c r="X912" s="36"/>
      <c r="Y912" s="36"/>
      <c r="Z912" s="36"/>
      <c r="AA912" s="36"/>
    </row>
    <row r="913" spans="18:27" s="64" customFormat="1">
      <c r="R913" s="36"/>
      <c r="S913" s="36"/>
      <c r="T913" s="36"/>
      <c r="U913" s="36"/>
      <c r="V913" s="36"/>
      <c r="W913" s="36"/>
      <c r="X913" s="36"/>
      <c r="Y913" s="36"/>
      <c r="Z913" s="36"/>
      <c r="AA913" s="36"/>
    </row>
    <row r="914" spans="18:27" s="64" customFormat="1">
      <c r="R914" s="36"/>
      <c r="S914" s="36"/>
      <c r="T914" s="36"/>
      <c r="U914" s="36"/>
      <c r="V914" s="36"/>
      <c r="W914" s="36"/>
      <c r="X914" s="36"/>
      <c r="Y914" s="36"/>
      <c r="Z914" s="36"/>
      <c r="AA914" s="36"/>
    </row>
    <row r="915" spans="18:27" s="64" customFormat="1">
      <c r="R915" s="36"/>
      <c r="S915" s="36"/>
      <c r="T915" s="36"/>
      <c r="U915" s="36"/>
      <c r="V915" s="36"/>
      <c r="W915" s="36"/>
      <c r="X915" s="36"/>
      <c r="Y915" s="36"/>
      <c r="Z915" s="36"/>
      <c r="AA915" s="36"/>
    </row>
    <row r="916" spans="18:27" s="64" customFormat="1">
      <c r="R916" s="36"/>
      <c r="S916" s="36"/>
      <c r="T916" s="36"/>
      <c r="U916" s="36"/>
      <c r="V916" s="36"/>
      <c r="W916" s="36"/>
      <c r="X916" s="36"/>
      <c r="Y916" s="36"/>
      <c r="Z916" s="36"/>
      <c r="AA916" s="36"/>
    </row>
    <row r="917" spans="18:27" s="64" customFormat="1">
      <c r="R917" s="36"/>
      <c r="S917" s="36"/>
      <c r="T917" s="36"/>
      <c r="U917" s="36"/>
      <c r="V917" s="36"/>
      <c r="W917" s="36"/>
      <c r="X917" s="36"/>
      <c r="Y917" s="36"/>
      <c r="Z917" s="36"/>
      <c r="AA917" s="36"/>
    </row>
    <row r="918" spans="18:27" s="64" customFormat="1">
      <c r="R918" s="36"/>
      <c r="S918" s="36"/>
      <c r="T918" s="36"/>
      <c r="U918" s="36"/>
      <c r="V918" s="36"/>
      <c r="W918" s="36"/>
      <c r="X918" s="36"/>
      <c r="Y918" s="36"/>
      <c r="Z918" s="36"/>
      <c r="AA918" s="36"/>
    </row>
    <row r="919" spans="18:27" s="64" customFormat="1">
      <c r="R919" s="36"/>
      <c r="S919" s="36"/>
      <c r="T919" s="36"/>
      <c r="U919" s="36"/>
      <c r="V919" s="36"/>
      <c r="W919" s="36"/>
      <c r="X919" s="36"/>
      <c r="Y919" s="36"/>
      <c r="Z919" s="36"/>
      <c r="AA919" s="36"/>
    </row>
    <row r="920" spans="18:27" s="64" customFormat="1">
      <c r="R920" s="36"/>
      <c r="S920" s="36"/>
      <c r="T920" s="36"/>
      <c r="U920" s="36"/>
      <c r="V920" s="36"/>
      <c r="W920" s="36"/>
      <c r="X920" s="36"/>
      <c r="Y920" s="36"/>
      <c r="Z920" s="36"/>
      <c r="AA920" s="36"/>
    </row>
    <row r="921" spans="18:27" s="64" customFormat="1">
      <c r="R921" s="36"/>
      <c r="S921" s="36"/>
      <c r="T921" s="36"/>
      <c r="U921" s="36"/>
      <c r="V921" s="36"/>
      <c r="W921" s="36"/>
      <c r="X921" s="36"/>
      <c r="Y921" s="36"/>
      <c r="Z921" s="36"/>
      <c r="AA921" s="36"/>
    </row>
    <row r="922" spans="18:27" s="64" customFormat="1">
      <c r="R922" s="36"/>
      <c r="S922" s="36"/>
      <c r="T922" s="36"/>
      <c r="U922" s="36"/>
      <c r="V922" s="36"/>
      <c r="W922" s="36"/>
      <c r="X922" s="36"/>
      <c r="Y922" s="36"/>
      <c r="Z922" s="36"/>
      <c r="AA922" s="36"/>
    </row>
    <row r="923" spans="18:27" s="64" customFormat="1">
      <c r="R923" s="36"/>
      <c r="S923" s="36"/>
      <c r="T923" s="36"/>
      <c r="U923" s="36"/>
      <c r="V923" s="36"/>
      <c r="W923" s="36"/>
      <c r="X923" s="36"/>
      <c r="Y923" s="36"/>
      <c r="Z923" s="36"/>
      <c r="AA923" s="36"/>
    </row>
    <row r="924" spans="18:27" s="64" customFormat="1">
      <c r="R924" s="36"/>
      <c r="S924" s="36"/>
      <c r="T924" s="36"/>
      <c r="U924" s="36"/>
      <c r="V924" s="36"/>
      <c r="W924" s="36"/>
      <c r="X924" s="36"/>
      <c r="Y924" s="36"/>
      <c r="Z924" s="36"/>
      <c r="AA924" s="36"/>
    </row>
    <row r="925" spans="18:27" s="64" customFormat="1">
      <c r="R925" s="36"/>
      <c r="S925" s="36"/>
      <c r="T925" s="36"/>
      <c r="U925" s="36"/>
      <c r="V925" s="36"/>
      <c r="W925" s="36"/>
      <c r="X925" s="36"/>
      <c r="Y925" s="36"/>
      <c r="Z925" s="36"/>
      <c r="AA925" s="36"/>
    </row>
    <row r="926" spans="18:27" s="64" customFormat="1">
      <c r="R926" s="36"/>
      <c r="S926" s="36"/>
      <c r="T926" s="36"/>
      <c r="U926" s="36"/>
      <c r="V926" s="36"/>
      <c r="W926" s="36"/>
      <c r="X926" s="36"/>
      <c r="Y926" s="36"/>
      <c r="Z926" s="36"/>
      <c r="AA926" s="36"/>
    </row>
    <row r="927" spans="18:27" s="64" customFormat="1">
      <c r="R927" s="36"/>
      <c r="S927" s="36"/>
      <c r="T927" s="36"/>
      <c r="U927" s="36"/>
      <c r="V927" s="36"/>
      <c r="W927" s="36"/>
      <c r="X927" s="36"/>
      <c r="Y927" s="36"/>
      <c r="Z927" s="36"/>
      <c r="AA927" s="36"/>
    </row>
    <row r="928" spans="18:27" s="64" customFormat="1">
      <c r="R928" s="36"/>
      <c r="S928" s="36"/>
      <c r="T928" s="36"/>
      <c r="U928" s="36"/>
      <c r="V928" s="36"/>
      <c r="W928" s="36"/>
      <c r="X928" s="36"/>
      <c r="Y928" s="36"/>
      <c r="Z928" s="36"/>
      <c r="AA928" s="36"/>
    </row>
    <row r="929" spans="18:27" s="64" customFormat="1">
      <c r="R929" s="36"/>
      <c r="S929" s="36"/>
      <c r="T929" s="36"/>
      <c r="U929" s="36"/>
      <c r="V929" s="36"/>
      <c r="W929" s="36"/>
      <c r="X929" s="36"/>
      <c r="Y929" s="36"/>
      <c r="Z929" s="36"/>
      <c r="AA929" s="36"/>
    </row>
    <row r="930" spans="18:27" s="64" customFormat="1">
      <c r="R930" s="36"/>
      <c r="S930" s="36"/>
      <c r="T930" s="36"/>
      <c r="U930" s="36"/>
      <c r="V930" s="36"/>
      <c r="W930" s="36"/>
      <c r="X930" s="36"/>
      <c r="Y930" s="36"/>
      <c r="Z930" s="36"/>
      <c r="AA930" s="36"/>
    </row>
    <row r="931" spans="18:27" s="64" customFormat="1">
      <c r="R931" s="36"/>
      <c r="S931" s="36"/>
      <c r="T931" s="36"/>
      <c r="U931" s="36"/>
      <c r="V931" s="36"/>
      <c r="W931" s="36"/>
      <c r="X931" s="36"/>
      <c r="Y931" s="36"/>
      <c r="Z931" s="36"/>
      <c r="AA931" s="36"/>
    </row>
    <row r="932" spans="18:27" s="64" customFormat="1">
      <c r="R932" s="36"/>
      <c r="S932" s="36"/>
      <c r="T932" s="36"/>
      <c r="U932" s="36"/>
      <c r="V932" s="36"/>
      <c r="W932" s="36"/>
      <c r="X932" s="36"/>
      <c r="Y932" s="36"/>
      <c r="Z932" s="36"/>
      <c r="AA932" s="36"/>
    </row>
    <row r="933" spans="18:27" s="64" customFormat="1">
      <c r="R933" s="36"/>
      <c r="S933" s="36"/>
      <c r="T933" s="36"/>
      <c r="U933" s="36"/>
      <c r="V933" s="36"/>
      <c r="W933" s="36"/>
      <c r="X933" s="36"/>
      <c r="Y933" s="36"/>
      <c r="Z933" s="36"/>
      <c r="AA933" s="36"/>
    </row>
    <row r="934" spans="18:27" s="64" customFormat="1">
      <c r="R934" s="36"/>
      <c r="S934" s="36"/>
      <c r="T934" s="36"/>
      <c r="U934" s="36"/>
      <c r="V934" s="36"/>
      <c r="W934" s="36"/>
      <c r="X934" s="36"/>
      <c r="Y934" s="36"/>
      <c r="Z934" s="36"/>
      <c r="AA934" s="36"/>
    </row>
    <row r="935" spans="18:27" s="64" customFormat="1">
      <c r="R935" s="36"/>
      <c r="S935" s="36"/>
      <c r="T935" s="36"/>
      <c r="U935" s="36"/>
      <c r="V935" s="36"/>
      <c r="W935" s="36"/>
      <c r="X935" s="36"/>
      <c r="Y935" s="36"/>
      <c r="Z935" s="36"/>
      <c r="AA935" s="36"/>
    </row>
    <row r="936" spans="18:27" s="64" customFormat="1">
      <c r="R936" s="36"/>
      <c r="S936" s="36"/>
      <c r="T936" s="36"/>
      <c r="U936" s="36"/>
      <c r="V936" s="36"/>
      <c r="W936" s="36"/>
      <c r="X936" s="36"/>
      <c r="Y936" s="36"/>
      <c r="Z936" s="36"/>
      <c r="AA936" s="36"/>
    </row>
    <row r="937" spans="18:27" s="64" customFormat="1">
      <c r="R937" s="36"/>
      <c r="S937" s="36"/>
      <c r="T937" s="36"/>
      <c r="U937" s="36"/>
      <c r="V937" s="36"/>
      <c r="W937" s="36"/>
      <c r="X937" s="36"/>
      <c r="Y937" s="36"/>
      <c r="Z937" s="36"/>
      <c r="AA937" s="36"/>
    </row>
    <row r="938" spans="18:27" s="64" customFormat="1">
      <c r="R938" s="36"/>
      <c r="S938" s="36"/>
      <c r="T938" s="36"/>
      <c r="U938" s="36"/>
      <c r="V938" s="36"/>
      <c r="W938" s="36"/>
      <c r="X938" s="36"/>
      <c r="Y938" s="36"/>
      <c r="Z938" s="36"/>
      <c r="AA938" s="36"/>
    </row>
    <row r="939" spans="18:27" s="64" customFormat="1">
      <c r="R939" s="36"/>
      <c r="S939" s="36"/>
      <c r="T939" s="36"/>
      <c r="U939" s="36"/>
      <c r="V939" s="36"/>
      <c r="W939" s="36"/>
      <c r="X939" s="36"/>
      <c r="Y939" s="36"/>
      <c r="Z939" s="36"/>
      <c r="AA939" s="36"/>
    </row>
    <row r="940" spans="18:27" s="64" customFormat="1">
      <c r="R940" s="36"/>
      <c r="S940" s="36"/>
      <c r="T940" s="36"/>
      <c r="U940" s="36"/>
      <c r="V940" s="36"/>
      <c r="W940" s="36"/>
      <c r="X940" s="36"/>
      <c r="Y940" s="36"/>
      <c r="Z940" s="36"/>
      <c r="AA940" s="36"/>
    </row>
    <row r="941" spans="18:27" s="64" customFormat="1">
      <c r="R941" s="36"/>
      <c r="S941" s="36"/>
      <c r="T941" s="36"/>
      <c r="U941" s="36"/>
      <c r="V941" s="36"/>
      <c r="W941" s="36"/>
      <c r="X941" s="36"/>
      <c r="Y941" s="36"/>
      <c r="Z941" s="36"/>
      <c r="AA941" s="36"/>
    </row>
    <row r="942" spans="18:27" s="64" customFormat="1">
      <c r="R942" s="36"/>
      <c r="S942" s="36"/>
      <c r="T942" s="36"/>
      <c r="U942" s="36"/>
      <c r="V942" s="36"/>
      <c r="W942" s="36"/>
      <c r="X942" s="36"/>
      <c r="Y942" s="36"/>
      <c r="Z942" s="36"/>
      <c r="AA942" s="36"/>
    </row>
    <row r="943" spans="18:27" s="64" customFormat="1">
      <c r="R943" s="36"/>
      <c r="S943" s="36"/>
      <c r="T943" s="36"/>
      <c r="U943" s="36"/>
      <c r="V943" s="36"/>
      <c r="W943" s="36"/>
      <c r="X943" s="36"/>
      <c r="Y943" s="36"/>
      <c r="Z943" s="36"/>
      <c r="AA943" s="36"/>
    </row>
    <row r="944" spans="18:27" s="64" customFormat="1">
      <c r="R944" s="36"/>
      <c r="S944" s="36"/>
      <c r="T944" s="36"/>
      <c r="U944" s="36"/>
      <c r="V944" s="36"/>
      <c r="W944" s="36"/>
      <c r="X944" s="36"/>
      <c r="Y944" s="36"/>
      <c r="Z944" s="36"/>
      <c r="AA944" s="36"/>
    </row>
    <row r="945" spans="18:27" s="64" customFormat="1">
      <c r="R945" s="36"/>
      <c r="S945" s="36"/>
      <c r="T945" s="36"/>
      <c r="U945" s="36"/>
      <c r="V945" s="36"/>
      <c r="W945" s="36"/>
      <c r="X945" s="36"/>
      <c r="Y945" s="36"/>
      <c r="Z945" s="36"/>
      <c r="AA945" s="36"/>
    </row>
    <row r="946" spans="18:27" s="64" customFormat="1">
      <c r="R946" s="36"/>
      <c r="S946" s="36"/>
      <c r="T946" s="36"/>
      <c r="U946" s="36"/>
      <c r="V946" s="36"/>
      <c r="W946" s="36"/>
      <c r="X946" s="36"/>
      <c r="Y946" s="36"/>
      <c r="Z946" s="36"/>
      <c r="AA946" s="36"/>
    </row>
    <row r="947" spans="18:27" s="64" customFormat="1">
      <c r="R947" s="36"/>
      <c r="S947" s="36"/>
      <c r="T947" s="36"/>
      <c r="U947" s="36"/>
      <c r="V947" s="36"/>
      <c r="W947" s="36"/>
      <c r="X947" s="36"/>
      <c r="Y947" s="36"/>
      <c r="Z947" s="36"/>
      <c r="AA947" s="36"/>
    </row>
    <row r="948" spans="18:27" s="64" customFormat="1">
      <c r="R948" s="36"/>
      <c r="S948" s="36"/>
      <c r="T948" s="36"/>
      <c r="U948" s="36"/>
      <c r="V948" s="36"/>
      <c r="W948" s="36"/>
      <c r="X948" s="36"/>
      <c r="Y948" s="36"/>
      <c r="Z948" s="36"/>
      <c r="AA948" s="36"/>
    </row>
    <row r="949" spans="18:27" s="64" customFormat="1">
      <c r="R949" s="36"/>
      <c r="S949" s="36"/>
      <c r="T949" s="36"/>
      <c r="U949" s="36"/>
      <c r="V949" s="36"/>
      <c r="W949" s="36"/>
      <c r="X949" s="36"/>
      <c r="Y949" s="36"/>
      <c r="Z949" s="36"/>
      <c r="AA949" s="36"/>
    </row>
    <row r="950" spans="18:27" s="64" customFormat="1">
      <c r="R950" s="36"/>
      <c r="S950" s="36"/>
      <c r="T950" s="36"/>
      <c r="U950" s="36"/>
      <c r="V950" s="36"/>
      <c r="W950" s="36"/>
      <c r="X950" s="36"/>
      <c r="Y950" s="36"/>
      <c r="Z950" s="36"/>
      <c r="AA950" s="36"/>
    </row>
    <row r="951" spans="18:27" s="64" customFormat="1">
      <c r="R951" s="36"/>
      <c r="S951" s="36"/>
      <c r="T951" s="36"/>
      <c r="U951" s="36"/>
      <c r="V951" s="36"/>
      <c r="W951" s="36"/>
      <c r="X951" s="36"/>
      <c r="Y951" s="36"/>
      <c r="Z951" s="36"/>
      <c r="AA951" s="36"/>
    </row>
    <row r="952" spans="18:27" s="64" customFormat="1">
      <c r="R952" s="36"/>
      <c r="S952" s="36"/>
      <c r="T952" s="36"/>
      <c r="U952" s="36"/>
      <c r="V952" s="36"/>
      <c r="W952" s="36"/>
      <c r="X952" s="36"/>
      <c r="Y952" s="36"/>
      <c r="Z952" s="36"/>
      <c r="AA952" s="36"/>
    </row>
    <row r="953" spans="18:27" s="64" customFormat="1">
      <c r="R953" s="36"/>
      <c r="S953" s="36"/>
      <c r="T953" s="36"/>
      <c r="U953" s="36"/>
      <c r="V953" s="36"/>
      <c r="W953" s="36"/>
      <c r="X953" s="36"/>
      <c r="Y953" s="36"/>
      <c r="Z953" s="36"/>
      <c r="AA953" s="36"/>
    </row>
    <row r="954" spans="18:27" s="64" customFormat="1">
      <c r="R954" s="36"/>
      <c r="S954" s="36"/>
      <c r="T954" s="36"/>
      <c r="U954" s="36"/>
      <c r="V954" s="36"/>
      <c r="W954" s="36"/>
      <c r="X954" s="36"/>
      <c r="Y954" s="36"/>
      <c r="Z954" s="36"/>
      <c r="AA954" s="36"/>
    </row>
    <row r="955" spans="18:27" s="64" customFormat="1">
      <c r="R955" s="36"/>
      <c r="S955" s="36"/>
      <c r="T955" s="36"/>
      <c r="U955" s="36"/>
      <c r="V955" s="36"/>
      <c r="W955" s="36"/>
      <c r="X955" s="36"/>
      <c r="Y955" s="36"/>
      <c r="Z955" s="36"/>
      <c r="AA955" s="36"/>
    </row>
    <row r="956" spans="18:27" s="64" customFormat="1">
      <c r="R956" s="36"/>
      <c r="S956" s="36"/>
      <c r="T956" s="36"/>
      <c r="U956" s="36"/>
      <c r="V956" s="36"/>
      <c r="W956" s="36"/>
      <c r="X956" s="36"/>
      <c r="Y956" s="36"/>
      <c r="Z956" s="36"/>
      <c r="AA956" s="36"/>
    </row>
    <row r="957" spans="18:27" s="64" customFormat="1">
      <c r="R957" s="36"/>
      <c r="S957" s="36"/>
      <c r="T957" s="36"/>
      <c r="U957" s="36"/>
      <c r="V957" s="36"/>
      <c r="W957" s="36"/>
      <c r="X957" s="36"/>
      <c r="Y957" s="36"/>
      <c r="Z957" s="36"/>
      <c r="AA957" s="36"/>
    </row>
    <row r="958" spans="18:27" s="64" customFormat="1">
      <c r="R958" s="36"/>
      <c r="S958" s="36"/>
      <c r="T958" s="36"/>
      <c r="U958" s="36"/>
      <c r="V958" s="36"/>
      <c r="W958" s="36"/>
      <c r="X958" s="36"/>
      <c r="Y958" s="36"/>
      <c r="Z958" s="36"/>
      <c r="AA958" s="36"/>
    </row>
    <row r="959" spans="18:27" s="64" customFormat="1">
      <c r="R959" s="36"/>
      <c r="S959" s="36"/>
      <c r="T959" s="36"/>
      <c r="U959" s="36"/>
      <c r="V959" s="36"/>
      <c r="W959" s="36"/>
      <c r="X959" s="36"/>
      <c r="Y959" s="36"/>
      <c r="Z959" s="36"/>
      <c r="AA959" s="36"/>
    </row>
    <row r="960" spans="18:27" s="64" customFormat="1">
      <c r="R960" s="36"/>
      <c r="S960" s="36"/>
      <c r="T960" s="36"/>
      <c r="U960" s="36"/>
      <c r="V960" s="36"/>
      <c r="W960" s="36"/>
      <c r="X960" s="36"/>
      <c r="Y960" s="36"/>
      <c r="Z960" s="36"/>
      <c r="AA960" s="36"/>
    </row>
    <row r="961" spans="18:27" s="64" customFormat="1">
      <c r="R961" s="36"/>
      <c r="S961" s="36"/>
      <c r="T961" s="36"/>
      <c r="U961" s="36"/>
      <c r="V961" s="36"/>
      <c r="W961" s="36"/>
      <c r="X961" s="36"/>
      <c r="Y961" s="36"/>
      <c r="Z961" s="36"/>
      <c r="AA961" s="36"/>
    </row>
    <row r="962" spans="18:27" s="64" customFormat="1">
      <c r="R962" s="36"/>
      <c r="S962" s="36"/>
      <c r="T962" s="36"/>
      <c r="U962" s="36"/>
      <c r="V962" s="36"/>
      <c r="W962" s="36"/>
      <c r="X962" s="36"/>
      <c r="Y962" s="36"/>
      <c r="Z962" s="36"/>
      <c r="AA962" s="36"/>
    </row>
    <row r="963" spans="18:27" s="64" customFormat="1">
      <c r="R963" s="36"/>
      <c r="S963" s="36"/>
      <c r="T963" s="36"/>
      <c r="U963" s="36"/>
      <c r="V963" s="36"/>
      <c r="W963" s="36"/>
      <c r="X963" s="36"/>
      <c r="Y963" s="36"/>
      <c r="Z963" s="36"/>
      <c r="AA963" s="36"/>
    </row>
    <row r="964" spans="18:27" s="64" customFormat="1">
      <c r="R964" s="36"/>
      <c r="S964" s="36"/>
      <c r="T964" s="36"/>
      <c r="U964" s="36"/>
      <c r="V964" s="36"/>
      <c r="W964" s="36"/>
      <c r="X964" s="36"/>
      <c r="Y964" s="36"/>
      <c r="Z964" s="36"/>
      <c r="AA964" s="36"/>
    </row>
    <row r="965" spans="18:27" s="64" customFormat="1">
      <c r="R965" s="36"/>
      <c r="S965" s="36"/>
      <c r="T965" s="36"/>
      <c r="U965" s="36"/>
      <c r="V965" s="36"/>
      <c r="W965" s="36"/>
      <c r="X965" s="36"/>
      <c r="Y965" s="36"/>
      <c r="Z965" s="36"/>
      <c r="AA965" s="36"/>
    </row>
    <row r="966" spans="18:27" s="64" customFormat="1">
      <c r="R966" s="36"/>
      <c r="S966" s="36"/>
      <c r="T966" s="36"/>
      <c r="U966" s="36"/>
      <c r="V966" s="36"/>
      <c r="W966" s="36"/>
      <c r="X966" s="36"/>
      <c r="Y966" s="36"/>
      <c r="Z966" s="36"/>
      <c r="AA966" s="36"/>
    </row>
    <row r="967" spans="18:27" s="64" customFormat="1">
      <c r="R967" s="36"/>
      <c r="S967" s="36"/>
      <c r="T967" s="36"/>
      <c r="U967" s="36"/>
      <c r="V967" s="36"/>
      <c r="W967" s="36"/>
      <c r="X967" s="36"/>
      <c r="Y967" s="36"/>
      <c r="Z967" s="36"/>
      <c r="AA967" s="36"/>
    </row>
    <row r="968" spans="18:27" s="64" customFormat="1">
      <c r="R968" s="36"/>
      <c r="S968" s="36"/>
      <c r="T968" s="36"/>
      <c r="U968" s="36"/>
      <c r="V968" s="36"/>
      <c r="W968" s="36"/>
      <c r="X968" s="36"/>
      <c r="Y968" s="36"/>
      <c r="Z968" s="36"/>
      <c r="AA968" s="36"/>
    </row>
    <row r="969" spans="18:27" s="64" customFormat="1">
      <c r="R969" s="36"/>
      <c r="S969" s="36"/>
      <c r="T969" s="36"/>
      <c r="U969" s="36"/>
      <c r="V969" s="36"/>
      <c r="W969" s="36"/>
      <c r="X969" s="36"/>
      <c r="Y969" s="36"/>
      <c r="Z969" s="36"/>
      <c r="AA969" s="36"/>
    </row>
    <row r="970" spans="18:27" s="64" customFormat="1">
      <c r="R970" s="36"/>
      <c r="S970" s="36"/>
      <c r="T970" s="36"/>
      <c r="U970" s="36"/>
      <c r="V970" s="36"/>
      <c r="W970" s="36"/>
      <c r="X970" s="36"/>
      <c r="Y970" s="36"/>
      <c r="Z970" s="36"/>
      <c r="AA970" s="36"/>
    </row>
    <row r="971" spans="18:27" s="64" customFormat="1">
      <c r="R971" s="36"/>
      <c r="S971" s="36"/>
      <c r="T971" s="36"/>
      <c r="U971" s="36"/>
      <c r="V971" s="36"/>
      <c r="W971" s="36"/>
      <c r="X971" s="36"/>
      <c r="Y971" s="36"/>
      <c r="Z971" s="36"/>
      <c r="AA971" s="36"/>
    </row>
    <row r="972" spans="18:27" s="64" customFormat="1">
      <c r="R972" s="36"/>
      <c r="S972" s="36"/>
      <c r="T972" s="36"/>
      <c r="U972" s="36"/>
      <c r="V972" s="36"/>
      <c r="W972" s="36"/>
      <c r="X972" s="36"/>
      <c r="Y972" s="36"/>
      <c r="Z972" s="36"/>
      <c r="AA972" s="36"/>
    </row>
    <row r="973" spans="18:27" s="64" customFormat="1">
      <c r="R973" s="36"/>
      <c r="S973" s="36"/>
      <c r="T973" s="36"/>
      <c r="U973" s="36"/>
      <c r="V973" s="36"/>
      <c r="W973" s="36"/>
      <c r="X973" s="36"/>
      <c r="Y973" s="36"/>
      <c r="Z973" s="36"/>
      <c r="AA973" s="36"/>
    </row>
    <row r="974" spans="18:27" s="64" customFormat="1">
      <c r="R974" s="36"/>
      <c r="S974" s="36"/>
      <c r="T974" s="36"/>
      <c r="U974" s="36"/>
      <c r="V974" s="36"/>
      <c r="W974" s="36"/>
      <c r="X974" s="36"/>
      <c r="Y974" s="36"/>
      <c r="Z974" s="36"/>
      <c r="AA974" s="36"/>
    </row>
    <row r="975" spans="18:27" s="64" customFormat="1">
      <c r="R975" s="36"/>
      <c r="S975" s="36"/>
      <c r="T975" s="36"/>
      <c r="U975" s="36"/>
      <c r="V975" s="36"/>
      <c r="W975" s="36"/>
      <c r="X975" s="36"/>
      <c r="Y975" s="36"/>
      <c r="Z975" s="36"/>
      <c r="AA975" s="36"/>
    </row>
    <row r="976" spans="18:27" s="64" customFormat="1">
      <c r="R976" s="36"/>
      <c r="S976" s="36"/>
      <c r="T976" s="36"/>
      <c r="U976" s="36"/>
      <c r="V976" s="36"/>
      <c r="W976" s="36"/>
      <c r="X976" s="36"/>
      <c r="Y976" s="36"/>
      <c r="Z976" s="36"/>
      <c r="AA976" s="36"/>
    </row>
    <row r="977" spans="18:27" s="64" customFormat="1">
      <c r="R977" s="36"/>
      <c r="S977" s="36"/>
      <c r="T977" s="36"/>
      <c r="U977" s="36"/>
      <c r="V977" s="36"/>
      <c r="W977" s="36"/>
      <c r="X977" s="36"/>
      <c r="Y977" s="36"/>
      <c r="Z977" s="36"/>
      <c r="AA977" s="36"/>
    </row>
    <row r="978" spans="18:27" s="64" customFormat="1">
      <c r="R978" s="36"/>
      <c r="S978" s="36"/>
      <c r="T978" s="36"/>
      <c r="U978" s="36"/>
      <c r="V978" s="36"/>
      <c r="W978" s="36"/>
      <c r="X978" s="36"/>
      <c r="Y978" s="36"/>
      <c r="Z978" s="36"/>
      <c r="AA978" s="36"/>
    </row>
    <row r="979" spans="18:27" s="64" customFormat="1">
      <c r="R979" s="36"/>
      <c r="S979" s="36"/>
      <c r="T979" s="36"/>
      <c r="U979" s="36"/>
      <c r="V979" s="36"/>
      <c r="W979" s="36"/>
      <c r="X979" s="36"/>
      <c r="Y979" s="36"/>
      <c r="Z979" s="36"/>
      <c r="AA979" s="36"/>
    </row>
    <row r="980" spans="18:27" s="64" customFormat="1">
      <c r="R980" s="36"/>
      <c r="S980" s="36"/>
      <c r="T980" s="36"/>
      <c r="U980" s="36"/>
      <c r="V980" s="36"/>
      <c r="W980" s="36"/>
      <c r="X980" s="36"/>
      <c r="Y980" s="36"/>
      <c r="Z980" s="36"/>
      <c r="AA980" s="36"/>
    </row>
    <row r="981" spans="18:27" s="64" customFormat="1">
      <c r="R981" s="36"/>
      <c r="S981" s="36"/>
      <c r="T981" s="36"/>
      <c r="U981" s="36"/>
      <c r="V981" s="36"/>
      <c r="W981" s="36"/>
      <c r="X981" s="36"/>
      <c r="Y981" s="36"/>
      <c r="Z981" s="36"/>
      <c r="AA981" s="36"/>
    </row>
    <row r="982" spans="18:27" s="64" customFormat="1">
      <c r="R982" s="36"/>
      <c r="S982" s="36"/>
      <c r="T982" s="36"/>
      <c r="U982" s="36"/>
      <c r="V982" s="36"/>
      <c r="W982" s="36"/>
      <c r="X982" s="36"/>
      <c r="Y982" s="36"/>
      <c r="Z982" s="36"/>
      <c r="AA982" s="36"/>
    </row>
    <row r="983" spans="18:27" s="64" customFormat="1">
      <c r="R983" s="36"/>
      <c r="S983" s="36"/>
      <c r="T983" s="36"/>
      <c r="U983" s="36"/>
      <c r="V983" s="36"/>
      <c r="W983" s="36"/>
      <c r="X983" s="36"/>
      <c r="Y983" s="36"/>
      <c r="Z983" s="36"/>
      <c r="AA983" s="36"/>
    </row>
    <row r="984" spans="18:27" s="64" customFormat="1">
      <c r="R984" s="36"/>
      <c r="S984" s="36"/>
      <c r="T984" s="36"/>
      <c r="U984" s="36"/>
      <c r="V984" s="36"/>
      <c r="W984" s="36"/>
      <c r="X984" s="36"/>
      <c r="Y984" s="36"/>
      <c r="Z984" s="36"/>
      <c r="AA984" s="36"/>
    </row>
    <row r="985" spans="18:27" s="64" customFormat="1">
      <c r="R985" s="36"/>
      <c r="S985" s="36"/>
      <c r="T985" s="36"/>
      <c r="U985" s="36"/>
      <c r="V985" s="36"/>
      <c r="W985" s="36"/>
      <c r="X985" s="36"/>
      <c r="Y985" s="36"/>
      <c r="Z985" s="36"/>
      <c r="AA985" s="36"/>
    </row>
  </sheetData>
  <mergeCells count="11">
    <mergeCell ref="R2:AA33"/>
    <mergeCell ref="B51:O51"/>
    <mergeCell ref="B2:N2"/>
    <mergeCell ref="B3:O3"/>
    <mergeCell ref="B5:H5"/>
    <mergeCell ref="J5:L5"/>
    <mergeCell ref="B26:O26"/>
    <mergeCell ref="B28:H28"/>
    <mergeCell ref="J28:L28"/>
    <mergeCell ref="B49:O49"/>
    <mergeCell ref="B50:O50"/>
  </mergeCells>
  <conditionalFormatting sqref="P10:Q10 Z10:AA10">
    <cfRule type="cellIs" dxfId="3" priority="1" operator="lessThan">
      <formula>0</formula>
    </cfRule>
    <cfRule type="cellIs" dxfId="2" priority="4" operator="lessThan">
      <formula>0</formula>
    </cfRule>
  </conditionalFormatting>
  <conditionalFormatting sqref="C10:N10">
    <cfRule type="cellIs" dxfId="1" priority="2" operator="lessThan">
      <formula>0</formula>
    </cfRule>
  </conditionalFormatting>
  <conditionalFormatting sqref="C33:N33">
    <cfRule type="cellIs" dxfId="0" priority="3" operator="lessThan">
      <formula>0</formula>
    </cfRule>
  </conditionalFormatting>
  <pageMargins left="0.25" right="0.25" top="0.35" bottom="0.35" header="0.3" footer="0.3"/>
  <pageSetup fitToHeight="0" orientation="landscape" useFirstPageNumber="1"/>
  <headerFooter>
    <oddHeader>&amp;L&amp;"Arial"&amp;C&amp;"Arial"&amp;R&amp;"Arial"</oddHeader>
    <oddFooter>&amp;L&amp;"Arial"&amp;C&amp;"Arial"&amp;R&amp;"Arial"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FCDD3-6B38-492F-AEE0-FEEA2CD4DAED}">
  <sheetPr>
    <tabColor rgb="FFFF0000"/>
  </sheetPr>
  <dimension ref="A1:HV18"/>
  <sheetViews>
    <sheetView workbookViewId="0">
      <selection activeCell="G6" sqref="G6:H6"/>
    </sheetView>
  </sheetViews>
  <sheetFormatPr defaultColWidth="10.28515625" defaultRowHeight="15"/>
  <cols>
    <col min="1" max="1" width="21.5703125" style="247" customWidth="1"/>
    <col min="2" max="4" width="14.5703125" style="76" customWidth="1"/>
    <col min="5" max="5" width="14.5703125" style="60" customWidth="1"/>
    <col min="6" max="16384" width="10.28515625" style="60"/>
  </cols>
  <sheetData>
    <row r="1" spans="1:230" ht="15" customHeight="1">
      <c r="A1" s="238"/>
      <c r="B1" s="201"/>
      <c r="C1" s="201"/>
      <c r="D1" s="201"/>
      <c r="E1" s="202"/>
    </row>
    <row r="2" spans="1:230" ht="15" customHeight="1">
      <c r="A2" s="239"/>
      <c r="B2" s="197"/>
      <c r="C2" s="197"/>
      <c r="D2" s="197"/>
      <c r="E2" s="203"/>
    </row>
    <row r="3" spans="1:230" s="74" customFormat="1" ht="54.75" customHeight="1">
      <c r="A3" s="240"/>
      <c r="B3" s="229" t="s">
        <v>0</v>
      </c>
      <c r="C3" s="229" t="s">
        <v>106</v>
      </c>
      <c r="D3" s="229" t="s">
        <v>107</v>
      </c>
      <c r="E3" s="230" t="s">
        <v>108</v>
      </c>
    </row>
    <row r="4" spans="1:230" s="74" customFormat="1" ht="44.25" customHeight="1">
      <c r="A4" s="241"/>
      <c r="B4" s="198" t="s">
        <v>109</v>
      </c>
      <c r="C4" s="198" t="s">
        <v>110</v>
      </c>
      <c r="D4" s="198" t="s">
        <v>111</v>
      </c>
      <c r="E4" s="204" t="s">
        <v>112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</row>
    <row r="5" spans="1:230" ht="15" customHeight="1">
      <c r="A5" s="242"/>
      <c r="B5" s="199"/>
      <c r="C5" s="199"/>
      <c r="D5" s="199"/>
      <c r="E5" s="205"/>
    </row>
    <row r="6" spans="1:230" ht="15" customHeight="1">
      <c r="A6" s="242"/>
      <c r="B6" s="200"/>
      <c r="C6" s="200"/>
      <c r="D6" s="200"/>
      <c r="E6" s="205"/>
    </row>
    <row r="7" spans="1:230" ht="15" customHeight="1">
      <c r="A7" s="243" t="s">
        <v>83</v>
      </c>
      <c r="B7" s="231">
        <v>660600</v>
      </c>
      <c r="C7" s="231">
        <v>1981800</v>
      </c>
      <c r="D7" s="231">
        <v>3963600</v>
      </c>
      <c r="E7" s="232">
        <v>2383820</v>
      </c>
    </row>
    <row r="8" spans="1:230" ht="15" customHeight="1">
      <c r="A8" s="243" t="s">
        <v>127</v>
      </c>
      <c r="B8" s="231">
        <v>418922.88</v>
      </c>
      <c r="C8" s="231">
        <v>1246868.6399999999</v>
      </c>
      <c r="D8" s="231">
        <v>1221668.6399999999</v>
      </c>
      <c r="E8" s="232">
        <v>1512177.21</v>
      </c>
    </row>
    <row r="9" spans="1:230" ht="15" customHeight="1">
      <c r="A9" s="245" t="s">
        <v>124</v>
      </c>
      <c r="B9" s="233">
        <v>241677.12</v>
      </c>
      <c r="C9" s="233">
        <v>734931.36</v>
      </c>
      <c r="D9" s="233">
        <v>2741931.36</v>
      </c>
      <c r="E9" s="232">
        <v>871642.79</v>
      </c>
    </row>
    <row r="10" spans="1:230" ht="15" customHeight="1">
      <c r="A10" s="243" t="s">
        <v>125</v>
      </c>
      <c r="B10" s="231">
        <v>41000</v>
      </c>
      <c r="C10" s="231">
        <v>123000</v>
      </c>
      <c r="D10" s="231">
        <v>246000</v>
      </c>
      <c r="E10" s="232">
        <v>308554</v>
      </c>
    </row>
    <row r="11" spans="1:230" ht="15" customHeight="1">
      <c r="A11" s="244"/>
      <c r="B11" s="234"/>
      <c r="C11" s="234"/>
      <c r="D11" s="234"/>
      <c r="E11" s="235"/>
    </row>
    <row r="12" spans="1:230" ht="15" customHeight="1">
      <c r="A12" s="243" t="s">
        <v>134</v>
      </c>
      <c r="B12" s="233">
        <v>200677.12</v>
      </c>
      <c r="C12" s="233">
        <v>611931.36</v>
      </c>
      <c r="D12" s="233">
        <v>2495931.36</v>
      </c>
      <c r="E12" s="232">
        <v>563088.79</v>
      </c>
    </row>
    <row r="13" spans="1:230" ht="15" customHeight="1">
      <c r="A13" s="244"/>
      <c r="B13" s="234"/>
      <c r="C13" s="234"/>
      <c r="D13" s="234"/>
      <c r="E13" s="235"/>
    </row>
    <row r="14" spans="1:230" ht="15" customHeight="1">
      <c r="A14" s="243" t="s">
        <v>135</v>
      </c>
      <c r="B14" s="234"/>
      <c r="C14" s="234"/>
      <c r="D14" s="234"/>
      <c r="E14" s="232">
        <v>84500</v>
      </c>
    </row>
    <row r="15" spans="1:230" ht="15" customHeight="1">
      <c r="A15" s="243" t="s">
        <v>136</v>
      </c>
      <c r="B15" s="233">
        <v>2000</v>
      </c>
      <c r="C15" s="233">
        <v>6000</v>
      </c>
      <c r="D15" s="233">
        <v>12000</v>
      </c>
      <c r="E15" s="232">
        <v>6000</v>
      </c>
    </row>
    <row r="16" spans="1:230" ht="15" customHeight="1">
      <c r="A16" s="245" t="s">
        <v>137</v>
      </c>
      <c r="B16" s="233">
        <v>-2000</v>
      </c>
      <c r="C16" s="233">
        <v>-6000</v>
      </c>
      <c r="D16" s="233">
        <v>-12000</v>
      </c>
      <c r="E16" s="232">
        <v>78500</v>
      </c>
    </row>
    <row r="17" spans="1:5" ht="15" customHeight="1">
      <c r="A17" s="244"/>
      <c r="B17" s="234"/>
      <c r="C17" s="234"/>
      <c r="D17" s="234"/>
      <c r="E17" s="235"/>
    </row>
    <row r="18" spans="1:5" ht="15" customHeight="1" thickBot="1">
      <c r="A18" s="246" t="s">
        <v>7</v>
      </c>
      <c r="B18" s="236">
        <v>198677.12</v>
      </c>
      <c r="C18" s="236">
        <v>605931.36</v>
      </c>
      <c r="D18" s="236">
        <v>2483931.36</v>
      </c>
      <c r="E18" s="237">
        <v>641588.79</v>
      </c>
    </row>
  </sheetData>
  <pageMargins left="0.7" right="0.7" top="0.75" bottom="0.75" header="0.3" footer="0.3"/>
  <pageSetup fitToWidth="0" fitToHeight="0" orientation="portrait" useFirstPageNumber="1"/>
  <headerFooter>
    <oddHeader>&amp;L&amp;"Arial"&amp;C&amp;"Arial"&amp;R&amp;"Arial"</oddHeader>
    <oddFooter>&amp;L&amp;"Arial"&amp;C&amp;"Arial"&amp;R&amp;"Arial"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46752-197E-4D5C-A779-471E3816577E}">
  <sheetPr>
    <tabColor rgb="FFFF0000"/>
    <pageSetUpPr fitToPage="1"/>
  </sheetPr>
  <dimension ref="B1:HO33"/>
  <sheetViews>
    <sheetView zoomScale="90" zoomScaleNormal="90" workbookViewId="0"/>
  </sheetViews>
  <sheetFormatPr defaultColWidth="10.28515625" defaultRowHeight="15.75"/>
  <cols>
    <col min="1" max="1" width="2.85546875" style="60" customWidth="1"/>
    <col min="2" max="2" width="35.140625" style="60" customWidth="1"/>
    <col min="3" max="3" width="10.28515625" style="60" customWidth="1"/>
    <col min="4" max="4" width="4" style="60" customWidth="1"/>
    <col min="5" max="5" width="10.28515625" style="60" customWidth="1"/>
    <col min="6" max="6" width="17.28515625" style="60" customWidth="1"/>
    <col min="7" max="10" width="20" style="60" customWidth="1"/>
    <col min="11" max="11" width="3.42578125" style="60" customWidth="1"/>
    <col min="12" max="12" width="20" style="60" customWidth="1"/>
    <col min="13" max="13" width="2.85546875" style="60" customWidth="1"/>
    <col min="14" max="14" width="2.5703125" style="36" customWidth="1"/>
    <col min="15" max="21" width="10.28515625" style="36"/>
    <col min="22" max="22" width="1.85546875" style="36" customWidth="1"/>
    <col min="23" max="23" width="3.140625" style="36" customWidth="1"/>
    <col min="24" max="16384" width="10.28515625" style="60"/>
  </cols>
  <sheetData>
    <row r="1" spans="2:223" ht="16.5" thickBot="1"/>
    <row r="2" spans="2:223" ht="19.5" customHeight="1">
      <c r="B2" s="384" t="s">
        <v>17</v>
      </c>
      <c r="C2" s="385"/>
      <c r="D2" s="385"/>
      <c r="E2" s="385"/>
      <c r="F2" s="385"/>
      <c r="G2" s="385"/>
      <c r="H2" s="385"/>
      <c r="I2" s="385"/>
      <c r="J2" s="385"/>
      <c r="K2" s="385"/>
      <c r="L2" s="386"/>
      <c r="N2" s="354"/>
      <c r="O2" s="301"/>
      <c r="P2" s="301"/>
      <c r="Q2" s="301"/>
      <c r="R2" s="301"/>
      <c r="S2" s="301"/>
      <c r="T2" s="301"/>
      <c r="U2" s="301"/>
      <c r="V2" s="301"/>
      <c r="W2" s="302"/>
    </row>
    <row r="3" spans="2:223" ht="15" customHeight="1">
      <c r="B3" s="387"/>
      <c r="C3" s="388"/>
      <c r="D3" s="388"/>
      <c r="E3" s="388"/>
      <c r="F3" s="388"/>
      <c r="G3" s="388"/>
      <c r="H3" s="388"/>
      <c r="I3" s="388"/>
      <c r="J3" s="388"/>
      <c r="K3" s="388"/>
      <c r="L3" s="389"/>
      <c r="N3" s="303"/>
      <c r="O3" s="355"/>
      <c r="P3" s="355"/>
      <c r="Q3" s="355"/>
      <c r="R3" s="355"/>
      <c r="S3" s="355"/>
      <c r="T3" s="355"/>
      <c r="U3" s="355"/>
      <c r="V3" s="355"/>
      <c r="W3" s="305"/>
    </row>
    <row r="4" spans="2:223" ht="13.5" customHeight="1"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37"/>
      <c r="N4" s="303"/>
      <c r="O4" s="355"/>
      <c r="P4" s="355"/>
      <c r="Q4" s="355"/>
      <c r="R4" s="355"/>
      <c r="S4" s="355"/>
      <c r="T4" s="355"/>
      <c r="U4" s="355"/>
      <c r="V4" s="355"/>
      <c r="W4" s="305"/>
    </row>
    <row r="5" spans="2:223" ht="15" customHeight="1">
      <c r="B5" s="390" t="s">
        <v>113</v>
      </c>
      <c r="C5" s="391"/>
      <c r="D5" s="391"/>
      <c r="E5" s="391"/>
      <c r="F5" s="391"/>
      <c r="G5" s="391"/>
      <c r="H5" s="391"/>
      <c r="I5" s="123"/>
      <c r="J5" s="377"/>
      <c r="K5" s="377"/>
      <c r="L5" s="392"/>
      <c r="N5" s="303"/>
      <c r="O5" s="355"/>
      <c r="P5" s="355"/>
      <c r="Q5" s="355"/>
      <c r="R5" s="355"/>
      <c r="S5" s="355"/>
      <c r="T5" s="355"/>
      <c r="U5" s="355"/>
      <c r="V5" s="355"/>
      <c r="W5" s="305"/>
    </row>
    <row r="6" spans="2:223" ht="15" customHeight="1">
      <c r="B6" s="138" t="str">
        <f>"Projected From The Last 90 Days Forward"</f>
        <v>Projected From The Last 90 Days Forward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  <c r="N6" s="303"/>
      <c r="O6" s="355"/>
      <c r="P6" s="355"/>
      <c r="Q6" s="355"/>
      <c r="R6" s="355"/>
      <c r="S6" s="355"/>
      <c r="T6" s="355"/>
      <c r="U6" s="355"/>
      <c r="V6" s="355"/>
      <c r="W6" s="305"/>
    </row>
    <row r="7" spans="2:223" ht="13.5" customHeight="1">
      <c r="B7" s="141"/>
      <c r="C7" s="139"/>
      <c r="D7" s="139"/>
      <c r="E7" s="139"/>
      <c r="F7" s="139"/>
      <c r="G7" s="139"/>
      <c r="H7" s="139"/>
      <c r="I7" s="139"/>
      <c r="J7" s="139"/>
      <c r="K7" s="139"/>
      <c r="L7" s="140"/>
      <c r="M7" s="77"/>
      <c r="N7" s="303"/>
      <c r="O7" s="355"/>
      <c r="P7" s="355"/>
      <c r="Q7" s="355"/>
      <c r="R7" s="355"/>
      <c r="S7" s="355"/>
      <c r="T7" s="355"/>
      <c r="U7" s="355"/>
      <c r="V7" s="355"/>
      <c r="W7" s="305"/>
    </row>
    <row r="8" spans="2:223" ht="15" customHeight="1">
      <c r="B8" s="393" t="s">
        <v>114</v>
      </c>
      <c r="C8" s="394"/>
      <c r="D8" s="394"/>
      <c r="E8" s="394"/>
      <c r="F8" s="142"/>
      <c r="G8" s="142"/>
      <c r="H8" s="142"/>
      <c r="I8" s="142"/>
      <c r="J8" s="142"/>
      <c r="K8" s="142"/>
      <c r="L8" s="143"/>
      <c r="N8" s="303"/>
      <c r="O8" s="355"/>
      <c r="P8" s="355"/>
      <c r="Q8" s="355"/>
      <c r="R8" s="355"/>
      <c r="S8" s="355"/>
      <c r="T8" s="355"/>
      <c r="U8" s="355"/>
      <c r="V8" s="355"/>
      <c r="W8" s="305"/>
    </row>
    <row r="9" spans="2:223" ht="18.75" customHeight="1">
      <c r="B9" s="134" t="str">
        <f>"Last Month Income"</f>
        <v>Last Month Income</v>
      </c>
      <c r="C9" s="395">
        <f>'#data4'!B7</f>
        <v>660600</v>
      </c>
      <c r="D9" s="395"/>
      <c r="E9" s="395"/>
      <c r="F9" s="139"/>
      <c r="G9" s="139"/>
      <c r="H9" s="139"/>
      <c r="I9" s="139"/>
      <c r="J9" s="139"/>
      <c r="K9" s="139"/>
      <c r="L9" s="140"/>
      <c r="N9" s="303"/>
      <c r="O9" s="355"/>
      <c r="P9" s="355"/>
      <c r="Q9" s="355"/>
      <c r="R9" s="355"/>
      <c r="S9" s="355"/>
      <c r="T9" s="355"/>
      <c r="U9" s="355"/>
      <c r="V9" s="355"/>
      <c r="W9" s="305"/>
    </row>
    <row r="10" spans="2:223" ht="18.75" customHeight="1">
      <c r="B10" s="134" t="str">
        <f>"Last Month Expense"</f>
        <v>Last Month Expense</v>
      </c>
      <c r="C10" s="395">
        <f>'#data4'!B10</f>
        <v>41000</v>
      </c>
      <c r="D10" s="395"/>
      <c r="E10" s="395"/>
      <c r="F10" s="139"/>
      <c r="G10" s="139"/>
      <c r="H10" s="139"/>
      <c r="I10" s="139"/>
      <c r="J10" s="139"/>
      <c r="K10" s="139"/>
      <c r="L10" s="140"/>
      <c r="N10" s="303"/>
      <c r="O10" s="355"/>
      <c r="P10" s="355"/>
      <c r="Q10" s="355"/>
      <c r="R10" s="355"/>
      <c r="S10" s="355"/>
      <c r="T10" s="355"/>
      <c r="U10" s="355"/>
      <c r="V10" s="355"/>
      <c r="W10" s="305"/>
    </row>
    <row r="11" spans="2:223" ht="18.75" customHeight="1">
      <c r="B11" s="134" t="str">
        <f>"Last Month Net Income"</f>
        <v>Last Month Net Income</v>
      </c>
      <c r="C11" s="395">
        <f>'#data4'!B18</f>
        <v>198677.12</v>
      </c>
      <c r="D11" s="395"/>
      <c r="E11" s="395"/>
      <c r="F11" s="139"/>
      <c r="G11" s="139"/>
      <c r="H11" s="139"/>
      <c r="I11" s="139"/>
      <c r="J11" s="139"/>
      <c r="K11" s="139"/>
      <c r="L11" s="140"/>
      <c r="N11" s="303"/>
      <c r="O11" s="355"/>
      <c r="P11" s="355"/>
      <c r="Q11" s="355"/>
      <c r="R11" s="355"/>
      <c r="S11" s="355"/>
      <c r="T11" s="355"/>
      <c r="U11" s="355"/>
      <c r="V11" s="355"/>
      <c r="W11" s="305"/>
    </row>
    <row r="12" spans="2:223" ht="13.5" customHeight="1">
      <c r="B12" s="141"/>
      <c r="C12" s="139"/>
      <c r="D12" s="139"/>
      <c r="E12" s="139"/>
      <c r="F12" s="139"/>
      <c r="G12" s="139"/>
      <c r="H12" s="139"/>
      <c r="I12" s="139"/>
      <c r="J12" s="139"/>
      <c r="K12" s="139"/>
      <c r="L12" s="140"/>
      <c r="N12" s="303"/>
      <c r="O12" s="355"/>
      <c r="P12" s="355"/>
      <c r="Q12" s="355"/>
      <c r="R12" s="355"/>
      <c r="S12" s="355"/>
      <c r="T12" s="355"/>
      <c r="U12" s="355"/>
      <c r="V12" s="355"/>
      <c r="W12" s="305"/>
    </row>
    <row r="13" spans="2:223" ht="15" customHeight="1">
      <c r="B13" s="393" t="s">
        <v>115</v>
      </c>
      <c r="C13" s="394"/>
      <c r="D13" s="394"/>
      <c r="E13" s="394"/>
      <c r="F13" s="394"/>
      <c r="G13" s="394"/>
      <c r="H13" s="394"/>
      <c r="I13" s="394"/>
      <c r="J13" s="394"/>
      <c r="K13" s="394"/>
      <c r="L13" s="402"/>
      <c r="N13" s="303"/>
      <c r="O13" s="355"/>
      <c r="P13" s="355"/>
      <c r="Q13" s="355"/>
      <c r="R13" s="355"/>
      <c r="S13" s="355"/>
      <c r="T13" s="355"/>
      <c r="U13" s="355"/>
      <c r="V13" s="355"/>
      <c r="W13" s="305"/>
    </row>
    <row r="14" spans="2:223" ht="15" customHeight="1">
      <c r="B14" s="144"/>
      <c r="C14" s="139"/>
      <c r="D14" s="145"/>
      <c r="E14" s="145"/>
      <c r="F14" s="145"/>
      <c r="G14" s="145"/>
      <c r="H14" s="145"/>
      <c r="I14" s="145"/>
      <c r="J14" s="145"/>
      <c r="K14" s="145"/>
      <c r="L14" s="146"/>
      <c r="N14" s="303"/>
      <c r="O14" s="355"/>
      <c r="P14" s="355"/>
      <c r="Q14" s="355"/>
      <c r="R14" s="355"/>
      <c r="S14" s="355"/>
      <c r="T14" s="355"/>
      <c r="U14" s="355"/>
      <c r="V14" s="355"/>
      <c r="W14" s="305"/>
    </row>
    <row r="15" spans="2:223" ht="18" customHeight="1">
      <c r="B15" s="144"/>
      <c r="C15" s="139"/>
      <c r="D15" s="145"/>
      <c r="E15" s="145"/>
      <c r="F15" s="403" t="s">
        <v>116</v>
      </c>
      <c r="G15" s="403"/>
      <c r="H15" s="404" t="s">
        <v>117</v>
      </c>
      <c r="I15" s="404"/>
      <c r="J15" s="404"/>
      <c r="K15" s="404"/>
      <c r="L15" s="405"/>
      <c r="N15" s="303"/>
      <c r="O15" s="355"/>
      <c r="P15" s="355"/>
      <c r="Q15" s="355"/>
      <c r="R15" s="355"/>
      <c r="S15" s="355"/>
      <c r="T15" s="355"/>
      <c r="U15" s="355"/>
      <c r="V15" s="355"/>
      <c r="W15" s="305"/>
    </row>
    <row r="16" spans="2:223" s="80" customFormat="1" ht="26.25" customHeight="1" thickBot="1">
      <c r="B16" s="147"/>
      <c r="C16" s="148"/>
      <c r="D16" s="149"/>
      <c r="E16" s="149"/>
      <c r="F16" s="78" t="s">
        <v>118</v>
      </c>
      <c r="G16" s="78" t="s">
        <v>119</v>
      </c>
      <c r="H16" s="78" t="s">
        <v>120</v>
      </c>
      <c r="I16" s="78" t="s">
        <v>121</v>
      </c>
      <c r="J16" s="78" t="s">
        <v>122</v>
      </c>
      <c r="K16" s="78"/>
      <c r="L16" s="150" t="s">
        <v>123</v>
      </c>
      <c r="M16" s="79"/>
      <c r="N16" s="303"/>
      <c r="O16" s="355"/>
      <c r="P16" s="355"/>
      <c r="Q16" s="355"/>
      <c r="R16" s="355"/>
      <c r="S16" s="355"/>
      <c r="T16" s="355"/>
      <c r="U16" s="355"/>
      <c r="V16" s="355"/>
      <c r="W16" s="305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</row>
    <row r="17" spans="2:23" ht="7.5" customHeight="1">
      <c r="B17" s="141"/>
      <c r="C17" s="139"/>
      <c r="D17" s="139"/>
      <c r="E17" s="139"/>
      <c r="F17" s="139"/>
      <c r="G17" s="139"/>
      <c r="H17" s="139"/>
      <c r="I17" s="139"/>
      <c r="J17" s="139"/>
      <c r="K17" s="139"/>
      <c r="L17" s="140"/>
      <c r="N17" s="303"/>
      <c r="O17" s="355"/>
      <c r="P17" s="355"/>
      <c r="Q17" s="355"/>
      <c r="R17" s="355"/>
      <c r="S17" s="355"/>
      <c r="T17" s="355"/>
      <c r="U17" s="355"/>
      <c r="V17" s="355"/>
      <c r="W17" s="305"/>
    </row>
    <row r="18" spans="2:23" ht="18.75" customHeight="1">
      <c r="B18" s="151" t="str">
        <f>TRIM('#data4'!A7)</f>
        <v>Total Income</v>
      </c>
      <c r="C18" s="152"/>
      <c r="D18" s="152"/>
      <c r="E18" s="153"/>
      <c r="F18" s="154">
        <f>IFERROR(('#data4'!D7-'#data4'!E7)/'#data4'!E7,0)</f>
        <v>0.66270943275918481</v>
      </c>
      <c r="G18" s="155">
        <f>'#data4'!C7</f>
        <v>1981800</v>
      </c>
      <c r="H18" s="155">
        <f t="shared" ref="H18:H21" si="0">IFERROR((1+F18/4)*G18,0)</f>
        <v>2310139.3884605379</v>
      </c>
      <c r="I18" s="155">
        <f t="shared" ref="I18:I21" si="1">IFERROR((1+F18/4)*H18,0)</f>
        <v>2692877.179390871</v>
      </c>
      <c r="J18" s="155">
        <f t="shared" ref="J18:J21" si="2">IFERROR((1+F18/4)*I18,0)</f>
        <v>3139025.95640194</v>
      </c>
      <c r="K18" s="155"/>
      <c r="L18" s="156">
        <f t="shared" ref="L18:L21" si="3">SUM(G18:J18)</f>
        <v>10123842.524253348</v>
      </c>
      <c r="N18" s="303"/>
      <c r="O18" s="355"/>
      <c r="P18" s="355"/>
      <c r="Q18" s="355"/>
      <c r="R18" s="355"/>
      <c r="S18" s="355"/>
      <c r="T18" s="355"/>
      <c r="U18" s="355"/>
      <c r="V18" s="355"/>
      <c r="W18" s="305"/>
    </row>
    <row r="19" spans="2:23" ht="18.75" customHeight="1">
      <c r="B19" s="157" t="str">
        <f>TRIM('#data4'!A8)</f>
        <v>Total COGS</v>
      </c>
      <c r="C19" s="158"/>
      <c r="D19" s="158"/>
      <c r="E19" s="159"/>
      <c r="F19" s="160">
        <f>IFERROR(('#data4'!D8-'#data4'!E8)/'#data4'!E8,0)</f>
        <v>-0.19211278154363937</v>
      </c>
      <c r="G19" s="161">
        <f>'#data4'!C8</f>
        <v>1246868.6399999999</v>
      </c>
      <c r="H19" s="161">
        <f t="shared" si="0"/>
        <v>1186983.7893375163</v>
      </c>
      <c r="I19" s="161">
        <f t="shared" si="1"/>
        <v>1129975.0999833064</v>
      </c>
      <c r="J19" s="161">
        <f t="shared" si="2"/>
        <v>1075704.4351000951</v>
      </c>
      <c r="K19" s="161"/>
      <c r="L19" s="162">
        <f t="shared" si="3"/>
        <v>4639531.9644209184</v>
      </c>
      <c r="N19" s="303"/>
      <c r="O19" s="355"/>
      <c r="P19" s="355"/>
      <c r="Q19" s="355"/>
      <c r="R19" s="355"/>
      <c r="S19" s="355"/>
      <c r="T19" s="355"/>
      <c r="U19" s="355"/>
      <c r="V19" s="355"/>
      <c r="W19" s="305"/>
    </row>
    <row r="20" spans="2:23" ht="18.75" customHeight="1">
      <c r="B20" s="157" t="str">
        <f>TRIM('#data4'!A9)</f>
        <v>Gross Profit</v>
      </c>
      <c r="C20" s="158"/>
      <c r="D20" s="158"/>
      <c r="E20" s="159"/>
      <c r="F20" s="160">
        <f>IFERROR(('#data4'!D9-'#data4'!E9)/'#data4'!E9,0)</f>
        <v>2.1457053181154628</v>
      </c>
      <c r="G20" s="161">
        <f>'#data4'!C9</f>
        <v>734931.36</v>
      </c>
      <c r="H20" s="161">
        <f t="shared" si="0"/>
        <v>1129167.8919004574</v>
      </c>
      <c r="I20" s="161">
        <f t="shared" si="1"/>
        <v>1734883.2795744666</v>
      </c>
      <c r="J20" s="161">
        <f t="shared" si="2"/>
        <v>2665520.3493975988</v>
      </c>
      <c r="K20" s="161"/>
      <c r="L20" s="162">
        <f t="shared" si="3"/>
        <v>6264502.8808725225</v>
      </c>
      <c r="N20" s="303"/>
      <c r="O20" s="355"/>
      <c r="P20" s="355"/>
      <c r="Q20" s="355"/>
      <c r="R20" s="355"/>
      <c r="S20" s="355"/>
      <c r="T20" s="355"/>
      <c r="U20" s="355"/>
      <c r="V20" s="355"/>
      <c r="W20" s="305"/>
    </row>
    <row r="21" spans="2:23" ht="18.75" customHeight="1">
      <c r="B21" s="151" t="str">
        <f>TRIM('#data4'!A10)</f>
        <v>Total Expense</v>
      </c>
      <c r="C21" s="152"/>
      <c r="D21" s="152"/>
      <c r="E21" s="163"/>
      <c r="F21" s="154">
        <f>IFERROR(('#data4'!D10-'#data4'!E10)/'#data4'!E10,0)</f>
        <v>-0.2027327469421884</v>
      </c>
      <c r="G21" s="155">
        <f>'#data4'!C10</f>
        <v>123000</v>
      </c>
      <c r="H21" s="155">
        <f t="shared" si="0"/>
        <v>116765.96803152771</v>
      </c>
      <c r="I21" s="155">
        <f t="shared" si="1"/>
        <v>110847.89666942887</v>
      </c>
      <c r="J21" s="155">
        <f t="shared" si="2"/>
        <v>105229.77202328958</v>
      </c>
      <c r="K21" s="155"/>
      <c r="L21" s="156">
        <f t="shared" si="3"/>
        <v>455843.63672424614</v>
      </c>
      <c r="N21" s="303"/>
      <c r="O21" s="355"/>
      <c r="P21" s="355"/>
      <c r="Q21" s="355"/>
      <c r="R21" s="355"/>
      <c r="S21" s="355"/>
      <c r="T21" s="355"/>
      <c r="U21" s="355"/>
      <c r="V21" s="355"/>
      <c r="W21" s="305"/>
    </row>
    <row r="22" spans="2:23" ht="11.25" customHeight="1">
      <c r="B22" s="157"/>
      <c r="C22" s="158"/>
      <c r="D22" s="158"/>
      <c r="E22" s="139"/>
      <c r="F22" s="164"/>
      <c r="G22" s="161"/>
      <c r="H22" s="161"/>
      <c r="I22" s="161"/>
      <c r="J22" s="161"/>
      <c r="K22" s="165"/>
      <c r="L22" s="162"/>
      <c r="N22" s="303"/>
      <c r="O22" s="355"/>
      <c r="P22" s="355"/>
      <c r="Q22" s="355"/>
      <c r="R22" s="355"/>
      <c r="S22" s="355"/>
      <c r="T22" s="355"/>
      <c r="U22" s="355"/>
      <c r="V22" s="355"/>
      <c r="W22" s="305"/>
    </row>
    <row r="23" spans="2:23" ht="18.75" customHeight="1">
      <c r="B23" s="157" t="str">
        <f>TRIM('#data4'!A12)</f>
        <v>Net Ordinary Income</v>
      </c>
      <c r="C23" s="158"/>
      <c r="D23" s="158"/>
      <c r="E23" s="159"/>
      <c r="F23" s="160">
        <f>IFERROR(('#data4'!D12-'#data4'!E12)/'#data4'!E12,0)</f>
        <v>3.4325715665552492</v>
      </c>
      <c r="G23" s="161">
        <f>'#data4'!C12</f>
        <v>611931.36</v>
      </c>
      <c r="H23" s="161">
        <f>IFERROR((1+F23/4)*G23,0)</f>
        <v>1137055.9067548709</v>
      </c>
      <c r="I23" s="161">
        <f>IFERROR((1+F23/4)*H23,0)</f>
        <v>2112812.3505324875</v>
      </c>
      <c r="J23" s="161">
        <f>IFERROR((1+F23/4)*I23,0)</f>
        <v>3925907.250508632</v>
      </c>
      <c r="K23" s="161"/>
      <c r="L23" s="162">
        <f>SUM(G23:J23)</f>
        <v>7787706.8677959908</v>
      </c>
      <c r="N23" s="303"/>
      <c r="O23" s="355"/>
      <c r="P23" s="355"/>
      <c r="Q23" s="355"/>
      <c r="R23" s="355"/>
      <c r="S23" s="355"/>
      <c r="T23" s="355"/>
      <c r="U23" s="355"/>
      <c r="V23" s="355"/>
      <c r="W23" s="305"/>
    </row>
    <row r="24" spans="2:23" ht="11.25" customHeight="1">
      <c r="B24" s="157"/>
      <c r="C24" s="158"/>
      <c r="D24" s="158"/>
      <c r="E24" s="139"/>
      <c r="F24" s="160"/>
      <c r="G24" s="161"/>
      <c r="H24" s="139"/>
      <c r="I24" s="139"/>
      <c r="J24" s="139"/>
      <c r="K24" s="139"/>
      <c r="L24" s="140"/>
      <c r="N24" s="303"/>
      <c r="O24" s="355"/>
      <c r="P24" s="355"/>
      <c r="Q24" s="355"/>
      <c r="R24" s="355"/>
      <c r="S24" s="355"/>
      <c r="T24" s="355"/>
      <c r="U24" s="355"/>
      <c r="V24" s="355"/>
      <c r="W24" s="305"/>
    </row>
    <row r="25" spans="2:23" ht="18.75" customHeight="1" thickBot="1">
      <c r="B25" s="157" t="str">
        <f>TRIM('#data4'!A14)</f>
        <v>Total Other Income</v>
      </c>
      <c r="C25" s="158"/>
      <c r="D25" s="158"/>
      <c r="E25" s="139"/>
      <c r="F25" s="160">
        <f>IFERROR(('#data4'!D14-'#data4'!E14)/'#data4'!E14,0)</f>
        <v>-1</v>
      </c>
      <c r="G25" s="161">
        <f>'#data4'!C14</f>
        <v>0</v>
      </c>
      <c r="H25" s="161">
        <f t="shared" ref="H25:H27" si="4">IFERROR((1+F25/4)*G25,0)</f>
        <v>0</v>
      </c>
      <c r="I25" s="161">
        <f t="shared" ref="I25:I27" si="5">IFERROR((1+F25/4)*H25,0)</f>
        <v>0</v>
      </c>
      <c r="J25" s="161">
        <f t="shared" ref="J25:J27" si="6">IFERROR((1+F25/4)*I25,0)</f>
        <v>0</v>
      </c>
      <c r="K25" s="161"/>
      <c r="L25" s="162">
        <f t="shared" ref="L25:L27" si="7">SUM(G25:J25)</f>
        <v>0</v>
      </c>
      <c r="N25" s="306"/>
      <c r="O25" s="307"/>
      <c r="P25" s="307"/>
      <c r="Q25" s="307"/>
      <c r="R25" s="307"/>
      <c r="S25" s="307"/>
      <c r="T25" s="307"/>
      <c r="U25" s="307"/>
      <c r="V25" s="307"/>
      <c r="W25" s="308"/>
    </row>
    <row r="26" spans="2:23" ht="18.75" customHeight="1">
      <c r="B26" s="157" t="str">
        <f>TRIM('#data4'!A15)</f>
        <v>Total Other Expense</v>
      </c>
      <c r="C26" s="120"/>
      <c r="D26" s="120"/>
      <c r="E26" s="120"/>
      <c r="F26" s="160">
        <f>IFERROR(('#data4'!D15-'#data4'!E15)/'#data4'!E15,0)</f>
        <v>1</v>
      </c>
      <c r="G26" s="161">
        <f>'#data4'!C15</f>
        <v>6000</v>
      </c>
      <c r="H26" s="161">
        <f t="shared" si="4"/>
        <v>7500</v>
      </c>
      <c r="I26" s="161">
        <f t="shared" si="5"/>
        <v>9375</v>
      </c>
      <c r="J26" s="161">
        <f t="shared" si="6"/>
        <v>11718.75</v>
      </c>
      <c r="K26" s="161"/>
      <c r="L26" s="162">
        <f t="shared" si="7"/>
        <v>34593.75</v>
      </c>
      <c r="N26" s="289"/>
      <c r="O26" s="289"/>
      <c r="P26" s="289"/>
      <c r="Q26" s="289"/>
      <c r="R26" s="289"/>
      <c r="S26" s="289"/>
      <c r="T26" s="289"/>
      <c r="U26" s="289"/>
      <c r="V26" s="289"/>
      <c r="W26" s="289"/>
    </row>
    <row r="27" spans="2:23" ht="18.75" customHeight="1">
      <c r="B27" s="157" t="str">
        <f>TRIM('#data4'!A16)</f>
        <v>Net Other Income</v>
      </c>
      <c r="C27" s="139"/>
      <c r="D27" s="139"/>
      <c r="E27" s="139"/>
      <c r="F27" s="160">
        <f>IFERROR(('#data4'!D16-'#data4'!E16)/'#data4'!E16,0)</f>
        <v>-1.1528662420382165</v>
      </c>
      <c r="G27" s="161">
        <f>'#data4'!C16</f>
        <v>-6000</v>
      </c>
      <c r="H27" s="161">
        <f t="shared" si="4"/>
        <v>-4270.7006369426754</v>
      </c>
      <c r="I27" s="161">
        <f t="shared" si="5"/>
        <v>-3039.8139883970953</v>
      </c>
      <c r="J27" s="161">
        <f t="shared" si="6"/>
        <v>-2163.6892560724546</v>
      </c>
      <c r="K27" s="161"/>
      <c r="L27" s="162">
        <f t="shared" si="7"/>
        <v>-15474.203881412224</v>
      </c>
      <c r="N27" s="289"/>
      <c r="O27" s="289"/>
      <c r="P27" s="289"/>
      <c r="Q27" s="289"/>
      <c r="R27" s="289"/>
      <c r="S27" s="289"/>
      <c r="T27" s="289"/>
      <c r="U27" s="289"/>
      <c r="V27" s="289"/>
      <c r="W27" s="289"/>
    </row>
    <row r="28" spans="2:23" ht="11.25" customHeight="1">
      <c r="B28" s="119"/>
      <c r="C28" s="120"/>
      <c r="D28" s="120"/>
      <c r="E28" s="139"/>
      <c r="F28" s="160"/>
      <c r="G28" s="161"/>
      <c r="H28" s="139"/>
      <c r="I28" s="139"/>
      <c r="J28" s="139"/>
      <c r="K28" s="139"/>
      <c r="L28" s="140"/>
      <c r="N28" s="289"/>
      <c r="O28" s="289"/>
      <c r="P28" s="289"/>
      <c r="Q28" s="289"/>
      <c r="R28" s="289"/>
      <c r="S28" s="289"/>
      <c r="T28" s="289"/>
      <c r="U28" s="289"/>
      <c r="V28" s="289"/>
      <c r="W28" s="289"/>
    </row>
    <row r="29" spans="2:23" s="81" customFormat="1" ht="18.75" customHeight="1">
      <c r="B29" s="166" t="str">
        <f>TRIM('#data4'!A18)</f>
        <v>Net Income</v>
      </c>
      <c r="C29" s="167"/>
      <c r="D29" s="167"/>
      <c r="E29" s="167"/>
      <c r="F29" s="154">
        <f>IFERROR(('#data4'!D18-'#data4'!E18)/'#data4'!E18,0)</f>
        <v>2.8715317329655958</v>
      </c>
      <c r="G29" s="155">
        <f>'#data4'!C18</f>
        <v>605931.36</v>
      </c>
      <c r="H29" s="155">
        <f>IFERROR((1+F29/4)*G29,0)</f>
        <v>1040919.14205975</v>
      </c>
      <c r="I29" s="155">
        <f>IFERROR((1+F29/4)*H29,0)</f>
        <v>1788177.2290287239</v>
      </c>
      <c r="J29" s="155">
        <f>IFERROR((1+F29/4)*I29,0)</f>
        <v>3071879.1433593412</v>
      </c>
      <c r="K29" s="168"/>
      <c r="L29" s="156">
        <f>SUM(G29:J29)</f>
        <v>6506906.8744478151</v>
      </c>
      <c r="N29" s="289"/>
      <c r="O29" s="289"/>
      <c r="P29" s="289"/>
      <c r="Q29" s="289"/>
      <c r="R29" s="289"/>
      <c r="S29" s="289"/>
      <c r="T29" s="289"/>
      <c r="U29" s="289"/>
      <c r="V29" s="289"/>
      <c r="W29" s="289"/>
    </row>
    <row r="30" spans="2:23" ht="13.5" customHeight="1">
      <c r="B30" s="141"/>
      <c r="C30" s="139"/>
      <c r="D30" s="139"/>
      <c r="E30" s="139"/>
      <c r="F30" s="139"/>
      <c r="G30" s="139"/>
      <c r="H30" s="139"/>
      <c r="I30" s="139"/>
      <c r="J30" s="139"/>
      <c r="K30" s="139"/>
      <c r="L30" s="140"/>
      <c r="N30" s="288"/>
      <c r="O30" s="288"/>
      <c r="P30" s="288"/>
      <c r="Q30" s="288"/>
      <c r="R30" s="288"/>
      <c r="S30" s="288"/>
      <c r="T30" s="288"/>
      <c r="U30" s="288"/>
      <c r="V30" s="288"/>
      <c r="W30" s="288"/>
    </row>
    <row r="31" spans="2:23" ht="15" customHeight="1" thickBot="1">
      <c r="B31" s="406"/>
      <c r="C31" s="407"/>
      <c r="D31" s="407"/>
      <c r="E31" s="407"/>
      <c r="F31" s="407"/>
      <c r="G31" s="407"/>
      <c r="H31" s="407"/>
      <c r="I31" s="407"/>
      <c r="J31" s="407"/>
      <c r="K31" s="407"/>
      <c r="L31" s="408"/>
      <c r="N31" s="288"/>
      <c r="O31" s="288"/>
      <c r="P31" s="288"/>
      <c r="Q31" s="288"/>
      <c r="R31" s="288"/>
      <c r="S31" s="288"/>
      <c r="T31" s="288"/>
      <c r="U31" s="288"/>
      <c r="V31" s="288"/>
      <c r="W31" s="288"/>
    </row>
    <row r="32" spans="2:23" ht="15" customHeight="1" thickBot="1">
      <c r="B32" s="396" t="s">
        <v>21</v>
      </c>
      <c r="C32" s="397"/>
      <c r="D32" s="397"/>
      <c r="E32" s="397"/>
      <c r="F32" s="397"/>
      <c r="G32" s="397"/>
      <c r="H32" s="397"/>
      <c r="I32" s="397"/>
      <c r="J32" s="397"/>
      <c r="K32" s="397"/>
      <c r="L32" s="398"/>
      <c r="N32" s="288"/>
      <c r="O32" s="288"/>
      <c r="P32" s="288"/>
      <c r="Q32" s="288"/>
      <c r="R32" s="288"/>
      <c r="S32" s="288"/>
      <c r="T32" s="288"/>
      <c r="U32" s="288"/>
      <c r="V32" s="288"/>
      <c r="W32" s="288"/>
    </row>
    <row r="33" spans="2:23" ht="15" customHeight="1" thickBot="1">
      <c r="B33" s="399" t="s">
        <v>105</v>
      </c>
      <c r="C33" s="400"/>
      <c r="D33" s="400"/>
      <c r="E33" s="400"/>
      <c r="F33" s="400"/>
      <c r="G33" s="400"/>
      <c r="H33" s="400"/>
      <c r="I33" s="400"/>
      <c r="J33" s="400"/>
      <c r="K33" s="400"/>
      <c r="L33" s="401"/>
      <c r="N33" s="288"/>
      <c r="O33" s="288"/>
      <c r="P33" s="288"/>
      <c r="Q33" s="288"/>
      <c r="R33" s="288"/>
      <c r="S33" s="288"/>
      <c r="T33" s="288"/>
      <c r="U33" s="288"/>
      <c r="V33" s="288"/>
      <c r="W33" s="288"/>
    </row>
  </sheetData>
  <mergeCells count="15">
    <mergeCell ref="B32:L32"/>
    <mergeCell ref="B33:L33"/>
    <mergeCell ref="C10:E10"/>
    <mergeCell ref="C11:E11"/>
    <mergeCell ref="B13:L13"/>
    <mergeCell ref="F15:G15"/>
    <mergeCell ref="H15:L15"/>
    <mergeCell ref="B31:L31"/>
    <mergeCell ref="N2:W25"/>
    <mergeCell ref="B2:L2"/>
    <mergeCell ref="B3:L3"/>
    <mergeCell ref="B5:H5"/>
    <mergeCell ref="J5:L5"/>
    <mergeCell ref="B8:E8"/>
    <mergeCell ref="C9:E9"/>
  </mergeCells>
  <printOptions horizontalCentered="1"/>
  <pageMargins left="0.25" right="0.25" top="0.5" bottom="0.5" header="0.3" footer="0.3"/>
  <pageSetup fitToHeight="0" orientation="landscape" useFirstPageNumber="1" r:id="rId1"/>
  <headerFooter>
    <oddHeader>&amp;L&amp;"Arial"&amp;C&amp;"Arial"&amp;R&amp;"Arial"</oddHeader>
    <oddFooter>&amp;L&amp;"Arial"&amp;C&amp;"Arial"&amp;R&amp;"Arial"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F9BEBD4BF34F44B118E6D5FC3B56E3" ma:contentTypeVersion="8" ma:contentTypeDescription="Create a new document." ma:contentTypeScope="" ma:versionID="9d317fef81a5bec2f6127ba5fe7848a4">
  <xsd:schema xmlns:xsd="http://www.w3.org/2001/XMLSchema" xmlns:xs="http://www.w3.org/2001/XMLSchema" xmlns:p="http://schemas.microsoft.com/office/2006/metadata/properties" xmlns:ns2="1713e141-081c-434f-a9d3-0de2ef514442" xmlns:ns3="a66003fd-1df9-4220-9475-ad4e9cdee16d" targetNamespace="http://schemas.microsoft.com/office/2006/metadata/properties" ma:root="true" ma:fieldsID="f0d0531c61a8472459ade74cec842f26" ns2:_="" ns3:_="">
    <xsd:import namespace="1713e141-081c-434f-a9d3-0de2ef514442"/>
    <xsd:import namespace="a66003fd-1df9-4220-9475-ad4e9cdee16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3e141-081c-434f-a9d3-0de2ef5144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003fd-1df9-4220-9475-ad4e9cdee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755B4B-0309-451B-B5F1-1C3D785A82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1F4B05-E610-41A1-A86F-32F40EA815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13e141-081c-434f-a9d3-0de2ef514442"/>
    <ds:schemaRef ds:uri="a66003fd-1df9-4220-9475-ad4e9cdee1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EF13E3-2687-4CAE-8DEA-3342BE208193}">
  <ds:schemaRefs>
    <ds:schemaRef ds:uri="http://purl.org/dc/terms/"/>
    <ds:schemaRef ds:uri="http://schemas.openxmlformats.org/package/2006/metadata/core-properties"/>
    <ds:schemaRef ds:uri="1713e141-081c-434f-a9d3-0de2ef51444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66003fd-1df9-4220-9475-ad4e9cdee16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#data1</vt:lpstr>
      <vt:lpstr>KPI - Month Over Month Analysis</vt:lpstr>
      <vt:lpstr>#data2</vt:lpstr>
      <vt:lpstr>Expense Account Analysis</vt:lpstr>
      <vt:lpstr>#data3</vt:lpstr>
      <vt:lpstr>Income Analysis YOY but Month</vt:lpstr>
      <vt:lpstr>#data4</vt:lpstr>
      <vt:lpstr>Forecast Based on Performance </vt:lpstr>
      <vt:lpstr>'Expense Account Analysis'!Print_Area</vt:lpstr>
      <vt:lpstr>'Forecast Based on Performance '!Print_Area</vt:lpstr>
      <vt:lpstr>'Income Analysis YOY but Month'!Print_Area</vt:lpstr>
      <vt:lpstr>'KPI - Month Over Month Analysis'!Print_Area</vt:lpstr>
      <vt:lpstr>TELAST</vt:lpstr>
      <vt:lpstr>TETHIS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Staves</dc:creator>
  <cp:lastModifiedBy>Justin Clark</cp:lastModifiedBy>
  <dcterms:created xsi:type="dcterms:W3CDTF">2019-06-14T14:55:04Z</dcterms:created>
  <dcterms:modified xsi:type="dcterms:W3CDTF">2019-08-07T22:32:27Z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0x01010032F9BEBD4BF34F44B118E6D5FC3B56E3</vt:lpwstr>
  </property>
</Properties>
</file>